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odeName="ThisWorkbook" autoCompressPictures="0"/>
  <bookViews>
    <workbookView xWindow="0" yWindow="0" windowWidth="38400" windowHeight="22540" activeTab="6"/>
  </bookViews>
  <sheets>
    <sheet name="LÍNEA 1" sheetId="17" r:id="rId1"/>
    <sheet name="LÍNEA 2" sheetId="16" r:id="rId2"/>
    <sheet name="LÍNEA 3" sheetId="18" r:id="rId3"/>
    <sheet name="LÍNEA 4" sheetId="19" r:id="rId4"/>
    <sheet name="LÍNEA 5" sheetId="14" r:id="rId5"/>
    <sheet name="LÍNEA 6" sheetId="15" r:id="rId6"/>
    <sheet name="RESUMEN" sheetId="20" r:id="rId7"/>
    <sheet name="Gráficos" sheetId="22" r:id="rId8"/>
  </sheets>
  <definedNames>
    <definedName name="_xlnm._FilterDatabase" localSheetId="0" hidden="1">'LÍNEA 1'!$A$10:$BO$182</definedName>
    <definedName name="_xlnm._FilterDatabase" localSheetId="1" hidden="1">'LÍNEA 2'!$A$10:$BO$166</definedName>
    <definedName name="_xlnm._FilterDatabase" localSheetId="2" hidden="1">'LÍNEA 3'!$A$10:$BO$71</definedName>
    <definedName name="_xlnm._FilterDatabase" localSheetId="3" hidden="1">'LÍNEA 4'!$A$10:$BO$221</definedName>
    <definedName name="_xlnm._FilterDatabase" localSheetId="4" hidden="1">'LÍNEA 5'!$A$10:$BO$54</definedName>
    <definedName name="_xlnm._FilterDatabase" localSheetId="5" hidden="1">'LÍNEA 6'!$A$10:$BO$77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54" i="15" l="1"/>
  <c r="I51" i="15"/>
  <c r="I75" i="19"/>
  <c r="I70" i="15"/>
  <c r="I57" i="15"/>
  <c r="I60" i="15"/>
  <c r="I63" i="15"/>
  <c r="I66" i="15"/>
  <c r="I41" i="15"/>
  <c r="I31" i="15"/>
  <c r="I21" i="15"/>
  <c r="I181" i="20"/>
  <c r="I159" i="20"/>
  <c r="I160" i="20"/>
  <c r="I161" i="20"/>
  <c r="I162" i="20"/>
  <c r="I163" i="20"/>
  <c r="I164" i="20"/>
  <c r="I165" i="20"/>
  <c r="I166" i="20"/>
  <c r="I167" i="20"/>
  <c r="I168" i="20"/>
  <c r="I169" i="20"/>
  <c r="I170" i="20"/>
  <c r="I171" i="20"/>
  <c r="I172" i="20"/>
  <c r="I173" i="20"/>
  <c r="I174" i="20"/>
  <c r="I175" i="20"/>
  <c r="I176" i="20"/>
  <c r="I177" i="20"/>
  <c r="I178" i="20"/>
  <c r="I179" i="20"/>
  <c r="I180" i="20"/>
  <c r="I158" i="20"/>
  <c r="I157" i="20"/>
  <c r="I45" i="14"/>
  <c r="I11" i="14"/>
  <c r="I70" i="19"/>
  <c r="I49" i="18"/>
  <c r="I211" i="19"/>
  <c r="I201" i="19"/>
  <c r="I191" i="19"/>
  <c r="I169" i="19"/>
  <c r="I121" i="19"/>
  <c r="I105" i="19"/>
  <c r="I98" i="19"/>
  <c r="I64" i="19"/>
  <c r="I55" i="19"/>
  <c r="I59" i="19"/>
  <c r="I51" i="19"/>
  <c r="I21" i="19"/>
  <c r="I26" i="19"/>
  <c r="I31" i="19"/>
  <c r="I36" i="19"/>
  <c r="I41" i="19"/>
  <c r="I46" i="19"/>
  <c r="I16" i="19"/>
  <c r="I66" i="18"/>
  <c r="I39" i="18"/>
  <c r="I29" i="18"/>
  <c r="I19" i="18"/>
  <c r="I15" i="18"/>
  <c r="I11" i="15"/>
  <c r="I11" i="19"/>
  <c r="I50" i="14"/>
  <c r="I40" i="14"/>
  <c r="I32" i="14"/>
  <c r="I25" i="14"/>
  <c r="I18" i="14"/>
  <c r="I91" i="19"/>
  <c r="I176" i="17"/>
  <c r="I170" i="17"/>
  <c r="I164" i="17"/>
  <c r="I158" i="17"/>
  <c r="I152" i="17"/>
  <c r="I147" i="17"/>
  <c r="I142" i="17"/>
  <c r="I137" i="17"/>
  <c r="I126" i="17"/>
  <c r="I117" i="17"/>
  <c r="I108" i="17"/>
  <c r="I88" i="17"/>
  <c r="I78" i="17"/>
  <c r="I64" i="17"/>
  <c r="I51" i="17"/>
  <c r="I38" i="17"/>
  <c r="I25" i="17"/>
  <c r="I11" i="17"/>
  <c r="I159" i="16"/>
  <c r="I152" i="16"/>
  <c r="I129" i="16"/>
  <c r="I121" i="16"/>
  <c r="I94" i="16"/>
  <c r="I100" i="16"/>
  <c r="I30" i="16"/>
  <c r="I11" i="16"/>
  <c r="BI11" i="17"/>
  <c r="BI12" i="17"/>
  <c r="BI13" i="17"/>
  <c r="M10" i="20"/>
  <c r="BI14" i="17"/>
  <c r="BI15" i="17"/>
  <c r="BI16" i="17"/>
  <c r="BI17" i="17"/>
  <c r="BI18" i="17"/>
  <c r="BI19" i="17"/>
  <c r="M11" i="20"/>
  <c r="BI20" i="17"/>
  <c r="BI21" i="17"/>
  <c r="BI22" i="17"/>
  <c r="BI23" i="17"/>
  <c r="BI24" i="17"/>
  <c r="BI25" i="17"/>
  <c r="BI26" i="17"/>
  <c r="BI27" i="17"/>
  <c r="BI28" i="17"/>
  <c r="BI29" i="17"/>
  <c r="BI30" i="17"/>
  <c r="BI31" i="17"/>
  <c r="BI32" i="17"/>
  <c r="BI33" i="17"/>
  <c r="BI34" i="17"/>
  <c r="M12" i="20"/>
  <c r="BI35" i="17"/>
  <c r="BI36" i="17"/>
  <c r="BI37" i="17"/>
  <c r="BI38" i="17"/>
  <c r="BI39" i="17"/>
  <c r="BI40" i="17"/>
  <c r="BI41" i="17"/>
  <c r="BI42" i="17"/>
  <c r="BI43" i="17"/>
  <c r="BI44" i="17"/>
  <c r="BI45" i="17"/>
  <c r="BI46" i="17"/>
  <c r="BI47" i="17"/>
  <c r="M13" i="20"/>
  <c r="BI48" i="17"/>
  <c r="BI49" i="17"/>
  <c r="BI50" i="17"/>
  <c r="BI51" i="17"/>
  <c r="BI52" i="17"/>
  <c r="BI53" i="17"/>
  <c r="BI54" i="17"/>
  <c r="BI55" i="17"/>
  <c r="BI56" i="17"/>
  <c r="M14" i="20"/>
  <c r="BI57" i="17"/>
  <c r="BI58" i="17"/>
  <c r="BI59" i="17"/>
  <c r="BI60" i="17"/>
  <c r="M15" i="20"/>
  <c r="BI61" i="17"/>
  <c r="BI62" i="17"/>
  <c r="BI63" i="17"/>
  <c r="BI64" i="17"/>
  <c r="BI65" i="17"/>
  <c r="BI66" i="17"/>
  <c r="BI67" i="17"/>
  <c r="BI68" i="17"/>
  <c r="BI69" i="17"/>
  <c r="BI70" i="17"/>
  <c r="BI71" i="17"/>
  <c r="M16" i="20"/>
  <c r="BI72" i="17"/>
  <c r="BI73" i="17"/>
  <c r="BI74" i="17"/>
  <c r="BI75" i="17"/>
  <c r="BI76" i="17"/>
  <c r="M17" i="20"/>
  <c r="BI78" i="17"/>
  <c r="BI79" i="17"/>
  <c r="BI80" i="17"/>
  <c r="BI81" i="17"/>
  <c r="M19" i="20"/>
  <c r="BI82" i="17"/>
  <c r="BI83" i="17"/>
  <c r="BI84" i="17"/>
  <c r="M20" i="20"/>
  <c r="BI85" i="17"/>
  <c r="BI86" i="17"/>
  <c r="BI87" i="17"/>
  <c r="BI88" i="17"/>
  <c r="BI89" i="17"/>
  <c r="BI90" i="17"/>
  <c r="BI91" i="17"/>
  <c r="BI92" i="17"/>
  <c r="BI93" i="17"/>
  <c r="BI94" i="17"/>
  <c r="BI95" i="17"/>
  <c r="BI96" i="17"/>
  <c r="BI97" i="17"/>
  <c r="BI98" i="17"/>
  <c r="BI99" i="17"/>
  <c r="M21" i="20"/>
  <c r="BI100" i="17"/>
  <c r="BI101" i="17"/>
  <c r="BI102" i="17"/>
  <c r="BI103" i="17"/>
  <c r="BI104" i="17"/>
  <c r="BI105" i="17"/>
  <c r="BI106" i="17"/>
  <c r="BI107" i="17"/>
  <c r="BI108" i="17"/>
  <c r="BI109" i="17"/>
  <c r="BI110" i="17"/>
  <c r="BI111" i="17"/>
  <c r="BI112" i="17"/>
  <c r="M22" i="20"/>
  <c r="BI121" i="17"/>
  <c r="BI122" i="17"/>
  <c r="BI123" i="17"/>
  <c r="BI124" i="17"/>
  <c r="BI125" i="17"/>
  <c r="BI126" i="17"/>
  <c r="BI127" i="17"/>
  <c r="BI128" i="17"/>
  <c r="BI129" i="17"/>
  <c r="M25" i="20"/>
  <c r="M9" i="20"/>
  <c r="BI113" i="17"/>
  <c r="BI114" i="17"/>
  <c r="BI115" i="17"/>
  <c r="BI116" i="17"/>
  <c r="BI117" i="17"/>
  <c r="M23" i="20"/>
  <c r="BI118" i="17"/>
  <c r="BI119" i="17"/>
  <c r="BI120" i="17"/>
  <c r="M24" i="20"/>
  <c r="BI130" i="17"/>
  <c r="BI131" i="17"/>
  <c r="BI132" i="17"/>
  <c r="BI133" i="17"/>
  <c r="BI134" i="17"/>
  <c r="BI135" i="17"/>
  <c r="M26" i="20"/>
  <c r="M18" i="20"/>
  <c r="BI137" i="17"/>
  <c r="BI138" i="17"/>
  <c r="BI139" i="17"/>
  <c r="BI140" i="17"/>
  <c r="M28" i="20"/>
  <c r="BI141" i="17"/>
  <c r="BI142" i="17"/>
  <c r="BI143" i="17"/>
  <c r="BI144" i="17"/>
  <c r="BI145" i="17"/>
  <c r="M29" i="20"/>
  <c r="BI146" i="17"/>
  <c r="BI147" i="17"/>
  <c r="M30" i="20"/>
  <c r="BI148" i="17"/>
  <c r="BI149" i="17"/>
  <c r="BI150" i="17"/>
  <c r="M31" i="20"/>
  <c r="M27" i="20"/>
  <c r="BI152" i="17"/>
  <c r="BI153" i="17"/>
  <c r="BI154" i="17"/>
  <c r="BI155" i="17"/>
  <c r="BI156" i="17"/>
  <c r="BI157" i="17"/>
  <c r="BI158" i="17"/>
  <c r="BI159" i="17"/>
  <c r="BI160" i="17"/>
  <c r="M33" i="20"/>
  <c r="BI161" i="17"/>
  <c r="BI162" i="17"/>
  <c r="M34" i="20"/>
  <c r="BI163" i="17"/>
  <c r="BI164" i="17"/>
  <c r="BI165" i="17"/>
  <c r="BI166" i="17"/>
  <c r="BI167" i="17"/>
  <c r="BI168" i="17"/>
  <c r="BI169" i="17"/>
  <c r="BI170" i="17"/>
  <c r="M35" i="20"/>
  <c r="BI171" i="17"/>
  <c r="BI172" i="17"/>
  <c r="BI173" i="17"/>
  <c r="BI174" i="17"/>
  <c r="BI175" i="17"/>
  <c r="M36" i="20"/>
  <c r="BI176" i="17"/>
  <c r="BI177" i="17"/>
  <c r="BI178" i="17"/>
  <c r="BI179" i="17"/>
  <c r="BI180" i="17"/>
  <c r="BI181" i="17"/>
  <c r="M37" i="20"/>
  <c r="M32" i="20"/>
  <c r="M8" i="20"/>
  <c r="BI11" i="18"/>
  <c r="BI12" i="18"/>
  <c r="BI13" i="18"/>
  <c r="M67" i="20"/>
  <c r="BI14" i="18"/>
  <c r="BI15" i="18"/>
  <c r="BI16" i="18"/>
  <c r="BI17" i="18"/>
  <c r="M68" i="20"/>
  <c r="M66" i="20"/>
  <c r="BI19" i="18"/>
  <c r="BI20" i="18"/>
  <c r="BI21" i="18"/>
  <c r="BI22" i="18"/>
  <c r="BI23" i="18"/>
  <c r="BI24" i="18"/>
  <c r="BI25" i="18"/>
  <c r="BI26" i="18"/>
  <c r="BI27" i="18"/>
  <c r="BI28" i="18"/>
  <c r="M70" i="20"/>
  <c r="BI29" i="18"/>
  <c r="BI30" i="18"/>
  <c r="BI31" i="18"/>
  <c r="BI32" i="18"/>
  <c r="BI33" i="18"/>
  <c r="BI34" i="18"/>
  <c r="M71" i="20"/>
  <c r="BI35" i="18"/>
  <c r="BI36" i="18"/>
  <c r="BI37" i="18"/>
  <c r="M72" i="20"/>
  <c r="M69" i="20"/>
  <c r="BI39" i="18"/>
  <c r="BI40" i="18"/>
  <c r="BI41" i="18"/>
  <c r="BI42" i="18"/>
  <c r="BI43" i="18"/>
  <c r="BI44" i="18"/>
  <c r="BI45" i="18"/>
  <c r="BI46" i="18"/>
  <c r="BI47" i="18"/>
  <c r="BI48" i="18"/>
  <c r="BI49" i="18"/>
  <c r="BI50" i="18"/>
  <c r="BI51" i="18"/>
  <c r="BI52" i="18"/>
  <c r="BI53" i="18"/>
  <c r="M74" i="20"/>
  <c r="BI54" i="18"/>
  <c r="M75" i="20"/>
  <c r="BI55" i="18"/>
  <c r="BI56" i="18"/>
  <c r="BI57" i="18"/>
  <c r="BI58" i="18"/>
  <c r="M76" i="20"/>
  <c r="M73" i="20"/>
  <c r="BI60" i="18"/>
  <c r="BI61" i="18"/>
  <c r="M78" i="20"/>
  <c r="BI62" i="18"/>
  <c r="BI63" i="18"/>
  <c r="BI64" i="18"/>
  <c r="BI65" i="18"/>
  <c r="BI66" i="18"/>
  <c r="BI67" i="18"/>
  <c r="BI68" i="18"/>
  <c r="BI69" i="18"/>
  <c r="BI70" i="18"/>
  <c r="M79" i="20"/>
  <c r="M77" i="20"/>
  <c r="M65" i="20"/>
  <c r="BI152" i="19"/>
  <c r="BI149" i="19"/>
  <c r="BI150" i="19"/>
  <c r="BI151" i="19"/>
  <c r="BI153" i="19"/>
  <c r="BI154" i="19"/>
  <c r="BI155" i="19"/>
  <c r="BI156" i="19"/>
  <c r="M109" i="20"/>
  <c r="BI121" i="19"/>
  <c r="M104" i="20"/>
  <c r="BI122" i="19"/>
  <c r="BI123" i="19"/>
  <c r="BI124" i="19"/>
  <c r="BI125" i="19"/>
  <c r="BI126" i="19"/>
  <c r="BI127" i="19"/>
  <c r="BI128" i="19"/>
  <c r="BI129" i="19"/>
  <c r="BI130" i="19"/>
  <c r="BI131" i="19"/>
  <c r="BI132" i="19"/>
  <c r="BI133" i="19"/>
  <c r="M105" i="20"/>
  <c r="BI134" i="19"/>
  <c r="BI135" i="19"/>
  <c r="BI136" i="19"/>
  <c r="BI137" i="19"/>
  <c r="BI138" i="19"/>
  <c r="BI139" i="19"/>
  <c r="BI140" i="19"/>
  <c r="M106" i="20"/>
  <c r="BI141" i="19"/>
  <c r="BI142" i="19"/>
  <c r="BI143" i="19"/>
  <c r="BI144" i="19"/>
  <c r="BI145" i="19"/>
  <c r="BI146" i="19"/>
  <c r="BI147" i="19"/>
  <c r="M107" i="20"/>
  <c r="BI148" i="19"/>
  <c r="M108" i="20"/>
  <c r="BI157" i="19"/>
  <c r="M110" i="20"/>
  <c r="BI158" i="19"/>
  <c r="BI159" i="19"/>
  <c r="BI160" i="19"/>
  <c r="BI161" i="19"/>
  <c r="BI162" i="19"/>
  <c r="BI163" i="19"/>
  <c r="BI164" i="19"/>
  <c r="BI165" i="19"/>
  <c r="BI166" i="19"/>
  <c r="BI167" i="19"/>
  <c r="M111" i="20"/>
  <c r="M103" i="20"/>
  <c r="BI11" i="19"/>
  <c r="BI12" i="19"/>
  <c r="BI13" i="19"/>
  <c r="BI14" i="19"/>
  <c r="BI15" i="19"/>
  <c r="BI16" i="19"/>
  <c r="BI17" i="19"/>
  <c r="BI18" i="19"/>
  <c r="BI19" i="19"/>
  <c r="BI20" i="19"/>
  <c r="BI21" i="19"/>
  <c r="BI22" i="19"/>
  <c r="BI23" i="19"/>
  <c r="M82" i="20"/>
  <c r="BI24" i="19"/>
  <c r="BI25" i="19"/>
  <c r="BI26" i="19"/>
  <c r="BI27" i="19"/>
  <c r="BI28" i="19"/>
  <c r="BI29" i="19"/>
  <c r="BI30" i="19"/>
  <c r="BI31" i="19"/>
  <c r="BI32" i="19"/>
  <c r="BI33" i="19"/>
  <c r="BI34" i="19"/>
  <c r="BI35" i="19"/>
  <c r="BI36" i="19"/>
  <c r="BI37" i="19"/>
  <c r="BI38" i="19"/>
  <c r="BI39" i="19"/>
  <c r="M83" i="20"/>
  <c r="BI40" i="19"/>
  <c r="BI41" i="19"/>
  <c r="BI42" i="19"/>
  <c r="BI43" i="19"/>
  <c r="M84" i="20"/>
  <c r="BI44" i="19"/>
  <c r="BI45" i="19"/>
  <c r="BI46" i="19"/>
  <c r="BI47" i="19"/>
  <c r="BI48" i="19"/>
  <c r="BI49" i="19"/>
  <c r="BI50" i="19"/>
  <c r="BI51" i="19"/>
  <c r="BI52" i="19"/>
  <c r="BI53" i="19"/>
  <c r="BI54" i="19"/>
  <c r="BI55" i="19"/>
  <c r="BI56" i="19"/>
  <c r="BI57" i="19"/>
  <c r="BI58" i="19"/>
  <c r="BI59" i="19"/>
  <c r="BI60" i="19"/>
  <c r="BI61" i="19"/>
  <c r="BI62" i="19"/>
  <c r="M85" i="20"/>
  <c r="M81" i="20"/>
  <c r="BI64" i="19"/>
  <c r="BI65" i="19"/>
  <c r="BI66" i="19"/>
  <c r="BI67" i="19"/>
  <c r="M87" i="20"/>
  <c r="BI68" i="19"/>
  <c r="BI69" i="19"/>
  <c r="BI70" i="19"/>
  <c r="BI71" i="19"/>
  <c r="BI72" i="19"/>
  <c r="BI73" i="19"/>
  <c r="BI74" i="19"/>
  <c r="BI75" i="19"/>
  <c r="M88" i="20"/>
  <c r="BI76" i="19"/>
  <c r="M89" i="20"/>
  <c r="BI77" i="19"/>
  <c r="BI78" i="19"/>
  <c r="BI79" i="19"/>
  <c r="BI80" i="19"/>
  <c r="BI81" i="19"/>
  <c r="BI82" i="19"/>
  <c r="M90" i="20"/>
  <c r="BI83" i="19"/>
  <c r="BI84" i="19"/>
  <c r="BI85" i="19"/>
  <c r="BI86" i="19"/>
  <c r="M91" i="20"/>
  <c r="BI87" i="19"/>
  <c r="BI88" i="19"/>
  <c r="BI89" i="19"/>
  <c r="M92" i="20"/>
  <c r="BI90" i="19"/>
  <c r="BI91" i="19"/>
  <c r="BI92" i="19"/>
  <c r="BI93" i="19"/>
  <c r="M93" i="20"/>
  <c r="BI94" i="19"/>
  <c r="BI95" i="19"/>
  <c r="M94" i="20"/>
  <c r="BI96" i="19"/>
  <c r="BI97" i="19"/>
  <c r="BI98" i="19"/>
  <c r="BI99" i="19"/>
  <c r="BI100" i="19"/>
  <c r="BI101" i="19"/>
  <c r="BI102" i="19"/>
  <c r="BI103" i="19"/>
  <c r="M95" i="20"/>
  <c r="M86" i="20"/>
  <c r="BI105" i="19"/>
  <c r="BI106" i="19"/>
  <c r="M97" i="20"/>
  <c r="BI107" i="19"/>
  <c r="BI108" i="19"/>
  <c r="BI109" i="19"/>
  <c r="M98" i="20"/>
  <c r="BI110" i="19"/>
  <c r="BI111" i="19"/>
  <c r="BI112" i="19"/>
  <c r="M99" i="20"/>
  <c r="BI113" i="19"/>
  <c r="M100" i="20"/>
  <c r="BI114" i="19"/>
  <c r="BI115" i="19"/>
  <c r="BI116" i="19"/>
  <c r="M101" i="20"/>
  <c r="BI117" i="19"/>
  <c r="BI118" i="19"/>
  <c r="BI119" i="19"/>
  <c r="M102" i="20"/>
  <c r="M96" i="20"/>
  <c r="BI169" i="19"/>
  <c r="BI170" i="19"/>
  <c r="BI171" i="19"/>
  <c r="M113" i="20"/>
  <c r="BI172" i="19"/>
  <c r="BI173" i="19"/>
  <c r="BI174" i="19"/>
  <c r="BI175" i="19"/>
  <c r="BI176" i="19"/>
  <c r="BI177" i="19"/>
  <c r="BI178" i="19"/>
  <c r="BI179" i="19"/>
  <c r="BI180" i="19"/>
  <c r="BI181" i="19"/>
  <c r="BI182" i="19"/>
  <c r="BI183" i="19"/>
  <c r="BI184" i="19"/>
  <c r="BI185" i="19"/>
  <c r="BI186" i="19"/>
  <c r="BI187" i="19"/>
  <c r="BI188" i="19"/>
  <c r="BI189" i="19"/>
  <c r="M114" i="20"/>
  <c r="M112" i="20"/>
  <c r="BI191" i="19"/>
  <c r="BI192" i="19"/>
  <c r="BI193" i="19"/>
  <c r="BI194" i="19"/>
  <c r="M116" i="20"/>
  <c r="BI195" i="19"/>
  <c r="BI196" i="19"/>
  <c r="BI197" i="19"/>
  <c r="BI198" i="19"/>
  <c r="BI199" i="19"/>
  <c r="BI200" i="19"/>
  <c r="BI201" i="19"/>
  <c r="BI202" i="19"/>
  <c r="BI203" i="19"/>
  <c r="BI204" i="19"/>
  <c r="M117" i="20"/>
  <c r="BI205" i="19"/>
  <c r="BI206" i="19"/>
  <c r="BI207" i="19"/>
  <c r="BI208" i="19"/>
  <c r="BI209" i="19"/>
  <c r="BI210" i="19"/>
  <c r="BI211" i="19"/>
  <c r="BI212" i="19"/>
  <c r="BI213" i="19"/>
  <c r="M118" i="20"/>
  <c r="BI214" i="19"/>
  <c r="BI215" i="19"/>
  <c r="BI216" i="19"/>
  <c r="BI217" i="19"/>
  <c r="M119" i="20"/>
  <c r="BI218" i="19"/>
  <c r="BI219" i="19"/>
  <c r="BI220" i="19"/>
  <c r="M120" i="20"/>
  <c r="M115" i="20"/>
  <c r="M80" i="20"/>
  <c r="BI11" i="16"/>
  <c r="BI12" i="16"/>
  <c r="BI13" i="16"/>
  <c r="BI14" i="16"/>
  <c r="BI15" i="16"/>
  <c r="BI16" i="16"/>
  <c r="M40" i="20"/>
  <c r="BI17" i="16"/>
  <c r="BI18" i="16"/>
  <c r="BI19" i="16"/>
  <c r="BI20" i="16"/>
  <c r="BI21" i="16"/>
  <c r="BI22" i="16"/>
  <c r="BI23" i="16"/>
  <c r="BI24" i="16"/>
  <c r="BI25" i="16"/>
  <c r="BI26" i="16"/>
  <c r="BI27" i="16"/>
  <c r="BI28" i="16"/>
  <c r="BI29" i="16"/>
  <c r="BI30" i="16"/>
  <c r="M41" i="20"/>
  <c r="BI31" i="16"/>
  <c r="BI32" i="16"/>
  <c r="M42" i="20"/>
  <c r="BI33" i="16"/>
  <c r="BI34" i="16"/>
  <c r="BI35" i="16"/>
  <c r="M43" i="20"/>
  <c r="BI36" i="16"/>
  <c r="BI37" i="16"/>
  <c r="BI38" i="16"/>
  <c r="M44" i="20"/>
  <c r="BI39" i="16"/>
  <c r="BI40" i="16"/>
  <c r="BI41" i="16"/>
  <c r="BI42" i="16"/>
  <c r="M45" i="20"/>
  <c r="BI43" i="16"/>
  <c r="BI44" i="16"/>
  <c r="BI45" i="16"/>
  <c r="BI46" i="16"/>
  <c r="BI47" i="16"/>
  <c r="BI48" i="16"/>
  <c r="BI49" i="16"/>
  <c r="BI50" i="16"/>
  <c r="BI51" i="16"/>
  <c r="BI52" i="16"/>
  <c r="BI53" i="16"/>
  <c r="BI54" i="16"/>
  <c r="BI55" i="16"/>
  <c r="BI56" i="16"/>
  <c r="BI57" i="16"/>
  <c r="BI58" i="16"/>
  <c r="M46" i="20"/>
  <c r="BI59" i="16"/>
  <c r="BI60" i="16"/>
  <c r="BI61" i="16"/>
  <c r="M47" i="20"/>
  <c r="BI62" i="16"/>
  <c r="BI63" i="16"/>
  <c r="BI64" i="16"/>
  <c r="BI65" i="16"/>
  <c r="BI66" i="16"/>
  <c r="M48" i="20"/>
  <c r="M39" i="20"/>
  <c r="BI68" i="16"/>
  <c r="BI69" i="16"/>
  <c r="BI70" i="16"/>
  <c r="BI71" i="16"/>
  <c r="BI72" i="16"/>
  <c r="BI73" i="16"/>
  <c r="BI74" i="16"/>
  <c r="BI75" i="16"/>
  <c r="BI76" i="16"/>
  <c r="BI77" i="16"/>
  <c r="BI78" i="16"/>
  <c r="BI79" i="16"/>
  <c r="BI80" i="16"/>
  <c r="BI81" i="16"/>
  <c r="M50" i="20"/>
  <c r="BI82" i="16"/>
  <c r="BI83" i="16"/>
  <c r="BI84" i="16"/>
  <c r="BI85" i="16"/>
  <c r="BI86" i="16"/>
  <c r="BI87" i="16"/>
  <c r="BI88" i="16"/>
  <c r="BI89" i="16"/>
  <c r="BI90" i="16"/>
  <c r="M51" i="20"/>
  <c r="BI91" i="16"/>
  <c r="BI92" i="16"/>
  <c r="BI93" i="16"/>
  <c r="BI94" i="16"/>
  <c r="BI95" i="16"/>
  <c r="BI96" i="16"/>
  <c r="BI97" i="16"/>
  <c r="BI98" i="16"/>
  <c r="M52" i="20"/>
  <c r="BI99" i="16"/>
  <c r="BI100" i="16"/>
  <c r="BI101" i="16"/>
  <c r="BI102" i="16"/>
  <c r="BI103" i="16"/>
  <c r="BI104" i="16"/>
  <c r="BI105" i="16"/>
  <c r="M53" i="20"/>
  <c r="BI106" i="16"/>
  <c r="BI107" i="16"/>
  <c r="BI108" i="16"/>
  <c r="BI109" i="16"/>
  <c r="BI110" i="16"/>
  <c r="M54" i="20"/>
  <c r="BI111" i="16"/>
  <c r="BI112" i="16"/>
  <c r="BI113" i="16"/>
  <c r="BI114" i="16"/>
  <c r="BI115" i="16"/>
  <c r="BI116" i="16"/>
  <c r="BI117" i="16"/>
  <c r="BI118" i="16"/>
  <c r="BI119" i="16"/>
  <c r="BI120" i="16"/>
  <c r="BI121" i="16"/>
  <c r="BI122" i="16"/>
  <c r="BI123" i="16"/>
  <c r="BI124" i="16"/>
  <c r="BI125" i="16"/>
  <c r="BI126" i="16"/>
  <c r="BI127" i="16"/>
  <c r="M55" i="20"/>
  <c r="M49" i="20"/>
  <c r="BI129" i="16"/>
  <c r="BI130" i="16"/>
  <c r="BI131" i="16"/>
  <c r="BI132" i="16"/>
  <c r="BI133" i="16"/>
  <c r="BI134" i="16"/>
  <c r="BI135" i="16"/>
  <c r="BI136" i="16"/>
  <c r="BI137" i="16"/>
  <c r="M57" i="20"/>
  <c r="BI138" i="16"/>
  <c r="BI139" i="16"/>
  <c r="BI140" i="16"/>
  <c r="BI141" i="16"/>
  <c r="BI142" i="16"/>
  <c r="BI143" i="16"/>
  <c r="BI144" i="16"/>
  <c r="M58" i="20"/>
  <c r="BI145" i="16"/>
  <c r="BI146" i="16"/>
  <c r="BI147" i="16"/>
  <c r="BI148" i="16"/>
  <c r="BI149" i="16"/>
  <c r="BI150" i="16"/>
  <c r="M59" i="20"/>
  <c r="M56" i="20"/>
  <c r="BI152" i="16"/>
  <c r="BI153" i="16"/>
  <c r="BI154" i="16"/>
  <c r="BI155" i="16"/>
  <c r="BI156" i="16"/>
  <c r="BI157" i="16"/>
  <c r="M61" i="20"/>
  <c r="BI158" i="16"/>
  <c r="BI159" i="16"/>
  <c r="M62" i="20"/>
  <c r="BI160" i="16"/>
  <c r="BI161" i="16"/>
  <c r="M63" i="20"/>
  <c r="BI162" i="16"/>
  <c r="BI163" i="16"/>
  <c r="BI164" i="16"/>
  <c r="BI165" i="16"/>
  <c r="M64" i="20"/>
  <c r="M60" i="20"/>
  <c r="M38" i="20"/>
  <c r="BI11" i="14"/>
  <c r="BI12" i="14"/>
  <c r="BI13" i="14"/>
  <c r="BI14" i="14"/>
  <c r="BI15" i="14"/>
  <c r="M123" i="20"/>
  <c r="BI16" i="14"/>
  <c r="BI17" i="14"/>
  <c r="BI18" i="14"/>
  <c r="BI19" i="14"/>
  <c r="BI20" i="14"/>
  <c r="M124" i="20"/>
  <c r="BI21" i="14"/>
  <c r="BI22" i="14"/>
  <c r="BI23" i="14"/>
  <c r="M125" i="20"/>
  <c r="M122" i="20"/>
  <c r="BI25" i="14"/>
  <c r="M127" i="20"/>
  <c r="BI26" i="14"/>
  <c r="BI27" i="14"/>
  <c r="M128" i="20"/>
  <c r="BI28" i="14"/>
  <c r="M129" i="20"/>
  <c r="BI29" i="14"/>
  <c r="BI30" i="14"/>
  <c r="BI31" i="14"/>
  <c r="BI32" i="14"/>
  <c r="BI33" i="14"/>
  <c r="BI34" i="14"/>
  <c r="BI35" i="14"/>
  <c r="M130" i="20"/>
  <c r="BI36" i="14"/>
  <c r="BI37" i="14"/>
  <c r="BI38" i="14"/>
  <c r="M131" i="20"/>
  <c r="M126" i="20"/>
  <c r="BI40" i="14"/>
  <c r="BI41" i="14"/>
  <c r="BI42" i="14"/>
  <c r="BI43" i="14"/>
  <c r="BI44" i="14"/>
  <c r="M133" i="20"/>
  <c r="BI45" i="14"/>
  <c r="BI46" i="14"/>
  <c r="BI47" i="14"/>
  <c r="BI48" i="14"/>
  <c r="BI49" i="14"/>
  <c r="BI50" i="14"/>
  <c r="BI51" i="14"/>
  <c r="M134" i="20"/>
  <c r="BI52" i="14"/>
  <c r="BI53" i="14"/>
  <c r="M135" i="20"/>
  <c r="M132" i="20"/>
  <c r="M121" i="20"/>
  <c r="BI11" i="15"/>
  <c r="BI12" i="15"/>
  <c r="BI13" i="15"/>
  <c r="BI14" i="15"/>
  <c r="BI15" i="15"/>
  <c r="BI16" i="15"/>
  <c r="BI17" i="15"/>
  <c r="BI18" i="15"/>
  <c r="M138" i="20"/>
  <c r="BI19" i="15"/>
  <c r="BI20" i="15"/>
  <c r="BI21" i="15"/>
  <c r="BI22" i="15"/>
  <c r="BI23" i="15"/>
  <c r="BI24" i="15"/>
  <c r="M139" i="20"/>
  <c r="BI25" i="15"/>
  <c r="BI26" i="15"/>
  <c r="BI27" i="15"/>
  <c r="BI28" i="15"/>
  <c r="BI29" i="15"/>
  <c r="BI30" i="15"/>
  <c r="BI31" i="15"/>
  <c r="BI32" i="15"/>
  <c r="BI33" i="15"/>
  <c r="BI34" i="15"/>
  <c r="BI35" i="15"/>
  <c r="BI36" i="15"/>
  <c r="BI37" i="15"/>
  <c r="BI38" i="15"/>
  <c r="BI39" i="15"/>
  <c r="BI40" i="15"/>
  <c r="M140" i="20"/>
  <c r="BI41" i="15"/>
  <c r="BI42" i="15"/>
  <c r="BI43" i="15"/>
  <c r="BI44" i="15"/>
  <c r="BI45" i="15"/>
  <c r="BI46" i="15"/>
  <c r="BI47" i="15"/>
  <c r="M141" i="20"/>
  <c r="BI48" i="15"/>
  <c r="BI49" i="15"/>
  <c r="M142" i="20"/>
  <c r="M137" i="20"/>
  <c r="BI51" i="15"/>
  <c r="BI52" i="15"/>
  <c r="BI53" i="15"/>
  <c r="BI54" i="15"/>
  <c r="BI55" i="15"/>
  <c r="BI56" i="15"/>
  <c r="BI57" i="15"/>
  <c r="BI58" i="15"/>
  <c r="BI59" i="15"/>
  <c r="BI60" i="15"/>
  <c r="M144" i="20"/>
  <c r="BI61" i="15"/>
  <c r="BI62" i="15"/>
  <c r="BI63" i="15"/>
  <c r="BI64" i="15"/>
  <c r="BI65" i="15"/>
  <c r="BI66" i="15"/>
  <c r="BI67" i="15"/>
  <c r="BI68" i="15"/>
  <c r="M145" i="20"/>
  <c r="M143" i="20"/>
  <c r="BI70" i="15"/>
  <c r="BI71" i="15"/>
  <c r="BI72" i="15"/>
  <c r="BI73" i="15"/>
  <c r="BI74" i="15"/>
  <c r="BI75" i="15"/>
  <c r="BI76" i="15"/>
  <c r="M147" i="20"/>
  <c r="M146" i="20"/>
  <c r="M136" i="20"/>
  <c r="M148" i="20"/>
  <c r="BJ11" i="18"/>
  <c r="BJ12" i="18"/>
  <c r="BJ13" i="18"/>
  <c r="N67" i="20"/>
  <c r="BJ14" i="18"/>
  <c r="BJ15" i="18"/>
  <c r="BJ16" i="18"/>
  <c r="BJ17" i="18"/>
  <c r="N68" i="20"/>
  <c r="N66" i="20"/>
  <c r="BJ19" i="18"/>
  <c r="BJ20" i="18"/>
  <c r="BJ21" i="18"/>
  <c r="BJ22" i="18"/>
  <c r="BJ23" i="18"/>
  <c r="BJ24" i="18"/>
  <c r="BJ25" i="18"/>
  <c r="BJ26" i="18"/>
  <c r="BJ27" i="18"/>
  <c r="BJ28" i="18"/>
  <c r="N70" i="20"/>
  <c r="BJ29" i="18"/>
  <c r="BJ30" i="18"/>
  <c r="BJ31" i="18"/>
  <c r="BJ32" i="18"/>
  <c r="BJ33" i="18"/>
  <c r="BJ34" i="18"/>
  <c r="N71" i="20"/>
  <c r="BJ35" i="18"/>
  <c r="BJ36" i="18"/>
  <c r="BJ37" i="18"/>
  <c r="N72" i="20"/>
  <c r="N69" i="20"/>
  <c r="BJ39" i="18"/>
  <c r="BJ40" i="18"/>
  <c r="BJ41" i="18"/>
  <c r="BJ42" i="18"/>
  <c r="BJ43" i="18"/>
  <c r="BJ44" i="18"/>
  <c r="BJ45" i="18"/>
  <c r="BJ46" i="18"/>
  <c r="BJ47" i="18"/>
  <c r="BJ48" i="18"/>
  <c r="BJ49" i="18"/>
  <c r="BJ50" i="18"/>
  <c r="BJ51" i="18"/>
  <c r="BJ52" i="18"/>
  <c r="BJ53" i="18"/>
  <c r="N74" i="20"/>
  <c r="BJ54" i="18"/>
  <c r="N75" i="20"/>
  <c r="BJ55" i="18"/>
  <c r="BJ56" i="18"/>
  <c r="BJ57" i="18"/>
  <c r="BJ58" i="18"/>
  <c r="N76" i="20"/>
  <c r="N73" i="20"/>
  <c r="BJ60" i="18"/>
  <c r="BJ61" i="18"/>
  <c r="N78" i="20"/>
  <c r="BJ62" i="18"/>
  <c r="BJ63" i="18"/>
  <c r="BJ64" i="18"/>
  <c r="BJ65" i="18"/>
  <c r="BJ66" i="18"/>
  <c r="BJ67" i="18"/>
  <c r="BJ68" i="18"/>
  <c r="BJ69" i="18"/>
  <c r="BJ70" i="18"/>
  <c r="N79" i="20"/>
  <c r="N77" i="20"/>
  <c r="N65" i="20"/>
  <c r="BJ152" i="19"/>
  <c r="BJ149" i="19"/>
  <c r="BJ150" i="19"/>
  <c r="BJ151" i="19"/>
  <c r="BJ153" i="19"/>
  <c r="BJ154" i="19"/>
  <c r="BJ155" i="19"/>
  <c r="BJ156" i="19"/>
  <c r="N109" i="20"/>
  <c r="BJ121" i="19"/>
  <c r="N104" i="20"/>
  <c r="BJ122" i="19"/>
  <c r="BJ123" i="19"/>
  <c r="BJ124" i="19"/>
  <c r="BJ125" i="19"/>
  <c r="BJ126" i="19"/>
  <c r="BJ127" i="19"/>
  <c r="BJ128" i="19"/>
  <c r="BJ129" i="19"/>
  <c r="BJ130" i="19"/>
  <c r="BJ131" i="19"/>
  <c r="BJ132" i="19"/>
  <c r="BJ133" i="19"/>
  <c r="N105" i="20"/>
  <c r="BJ134" i="19"/>
  <c r="BJ135" i="19"/>
  <c r="BJ136" i="19"/>
  <c r="BJ137" i="19"/>
  <c r="BJ138" i="19"/>
  <c r="BJ139" i="19"/>
  <c r="BJ140" i="19"/>
  <c r="N106" i="20"/>
  <c r="BJ141" i="19"/>
  <c r="BJ142" i="19"/>
  <c r="BJ143" i="19"/>
  <c r="BJ144" i="19"/>
  <c r="BJ145" i="19"/>
  <c r="BJ146" i="19"/>
  <c r="BJ147" i="19"/>
  <c r="N107" i="20"/>
  <c r="BJ148" i="19"/>
  <c r="N108" i="20"/>
  <c r="BJ157" i="19"/>
  <c r="N110" i="20"/>
  <c r="BJ158" i="19"/>
  <c r="BJ159" i="19"/>
  <c r="BJ160" i="19"/>
  <c r="BJ161" i="19"/>
  <c r="BJ162" i="19"/>
  <c r="BJ163" i="19"/>
  <c r="BJ164" i="19"/>
  <c r="BJ165" i="19"/>
  <c r="BJ166" i="19"/>
  <c r="BJ167" i="19"/>
  <c r="N111" i="20"/>
  <c r="N103" i="20"/>
  <c r="BJ11" i="19"/>
  <c r="BJ12" i="19"/>
  <c r="BJ13" i="19"/>
  <c r="BJ14" i="19"/>
  <c r="BJ15" i="19"/>
  <c r="BJ16" i="19"/>
  <c r="BJ17" i="19"/>
  <c r="BJ18" i="19"/>
  <c r="BJ19" i="19"/>
  <c r="BJ20" i="19"/>
  <c r="BJ21" i="19"/>
  <c r="BJ22" i="19"/>
  <c r="BJ23" i="19"/>
  <c r="N82" i="20"/>
  <c r="BJ24" i="19"/>
  <c r="BJ25" i="19"/>
  <c r="BJ26" i="19"/>
  <c r="BJ27" i="19"/>
  <c r="BJ28" i="19"/>
  <c r="BJ29" i="19"/>
  <c r="BJ30" i="19"/>
  <c r="BJ31" i="19"/>
  <c r="BJ32" i="19"/>
  <c r="BJ33" i="19"/>
  <c r="BJ34" i="19"/>
  <c r="BJ35" i="19"/>
  <c r="BJ36" i="19"/>
  <c r="BJ37" i="19"/>
  <c r="BJ38" i="19"/>
  <c r="BJ39" i="19"/>
  <c r="N83" i="20"/>
  <c r="BJ40" i="19"/>
  <c r="BJ41" i="19"/>
  <c r="BJ42" i="19"/>
  <c r="BJ43" i="19"/>
  <c r="N84" i="20"/>
  <c r="BJ44" i="19"/>
  <c r="BJ45" i="19"/>
  <c r="BJ46" i="19"/>
  <c r="BJ47" i="19"/>
  <c r="BJ48" i="19"/>
  <c r="BJ49" i="19"/>
  <c r="BJ50" i="19"/>
  <c r="BJ51" i="19"/>
  <c r="BJ52" i="19"/>
  <c r="BJ53" i="19"/>
  <c r="BJ54" i="19"/>
  <c r="BJ55" i="19"/>
  <c r="BJ56" i="19"/>
  <c r="BJ57" i="19"/>
  <c r="BJ58" i="19"/>
  <c r="BJ59" i="19"/>
  <c r="BJ60" i="19"/>
  <c r="BJ61" i="19"/>
  <c r="BJ62" i="19"/>
  <c r="N85" i="20"/>
  <c r="N81" i="20"/>
  <c r="BJ64" i="19"/>
  <c r="BJ65" i="19"/>
  <c r="BJ66" i="19"/>
  <c r="BJ67" i="19"/>
  <c r="N87" i="20"/>
  <c r="BJ68" i="19"/>
  <c r="BJ69" i="19"/>
  <c r="BJ70" i="19"/>
  <c r="BJ71" i="19"/>
  <c r="BJ72" i="19"/>
  <c r="BJ73" i="19"/>
  <c r="BJ74" i="19"/>
  <c r="BJ75" i="19"/>
  <c r="N88" i="20"/>
  <c r="BJ76" i="19"/>
  <c r="N89" i="20"/>
  <c r="BJ77" i="19"/>
  <c r="BJ78" i="19"/>
  <c r="BJ79" i="19"/>
  <c r="BJ80" i="19"/>
  <c r="BJ81" i="19"/>
  <c r="BJ82" i="19"/>
  <c r="N90" i="20"/>
  <c r="BJ83" i="19"/>
  <c r="BJ84" i="19"/>
  <c r="BJ85" i="19"/>
  <c r="BJ86" i="19"/>
  <c r="N91" i="20"/>
  <c r="BJ87" i="19"/>
  <c r="BJ88" i="19"/>
  <c r="BJ89" i="19"/>
  <c r="N92" i="20"/>
  <c r="BJ90" i="19"/>
  <c r="BJ91" i="19"/>
  <c r="BJ92" i="19"/>
  <c r="BJ93" i="19"/>
  <c r="N93" i="20"/>
  <c r="BJ94" i="19"/>
  <c r="BJ95" i="19"/>
  <c r="N94" i="20"/>
  <c r="BJ96" i="19"/>
  <c r="BJ97" i="19"/>
  <c r="BJ98" i="19"/>
  <c r="BJ99" i="19"/>
  <c r="BJ100" i="19"/>
  <c r="BJ101" i="19"/>
  <c r="BJ102" i="19"/>
  <c r="BJ103" i="19"/>
  <c r="N95" i="20"/>
  <c r="N86" i="20"/>
  <c r="BJ105" i="19"/>
  <c r="BJ106" i="19"/>
  <c r="N97" i="20"/>
  <c r="BJ107" i="19"/>
  <c r="BJ108" i="19"/>
  <c r="BJ109" i="19"/>
  <c r="N98" i="20"/>
  <c r="BJ110" i="19"/>
  <c r="BJ111" i="19"/>
  <c r="BJ112" i="19"/>
  <c r="N99" i="20"/>
  <c r="BJ113" i="19"/>
  <c r="N100" i="20"/>
  <c r="BJ114" i="19"/>
  <c r="BJ115" i="19"/>
  <c r="BJ116" i="19"/>
  <c r="N101" i="20"/>
  <c r="BJ117" i="19"/>
  <c r="BJ118" i="19"/>
  <c r="BJ119" i="19"/>
  <c r="N102" i="20"/>
  <c r="N96" i="20"/>
  <c r="BJ169" i="19"/>
  <c r="BJ170" i="19"/>
  <c r="BJ171" i="19"/>
  <c r="N113" i="20"/>
  <c r="BJ172" i="19"/>
  <c r="BJ173" i="19"/>
  <c r="BJ174" i="19"/>
  <c r="BJ175" i="19"/>
  <c r="BJ176" i="19"/>
  <c r="BJ177" i="19"/>
  <c r="BJ178" i="19"/>
  <c r="BJ179" i="19"/>
  <c r="BJ180" i="19"/>
  <c r="BJ181" i="19"/>
  <c r="BJ182" i="19"/>
  <c r="BJ183" i="19"/>
  <c r="BJ184" i="19"/>
  <c r="BJ185" i="19"/>
  <c r="BJ186" i="19"/>
  <c r="BJ187" i="19"/>
  <c r="BJ188" i="19"/>
  <c r="BJ189" i="19"/>
  <c r="N114" i="20"/>
  <c r="N112" i="20"/>
  <c r="BJ191" i="19"/>
  <c r="BJ192" i="19"/>
  <c r="BJ193" i="19"/>
  <c r="BJ194" i="19"/>
  <c r="N116" i="20"/>
  <c r="BJ195" i="19"/>
  <c r="BJ196" i="19"/>
  <c r="BJ197" i="19"/>
  <c r="BJ198" i="19"/>
  <c r="BJ199" i="19"/>
  <c r="BJ200" i="19"/>
  <c r="BJ201" i="19"/>
  <c r="BJ202" i="19"/>
  <c r="BJ203" i="19"/>
  <c r="BJ204" i="19"/>
  <c r="N117" i="20"/>
  <c r="BJ205" i="19"/>
  <c r="BJ206" i="19"/>
  <c r="BJ207" i="19"/>
  <c r="BJ208" i="19"/>
  <c r="BJ209" i="19"/>
  <c r="BJ210" i="19"/>
  <c r="BJ211" i="19"/>
  <c r="BJ212" i="19"/>
  <c r="BJ213" i="19"/>
  <c r="N118" i="20"/>
  <c r="BJ214" i="19"/>
  <c r="BJ215" i="19"/>
  <c r="BJ216" i="19"/>
  <c r="BJ217" i="19"/>
  <c r="N119" i="20"/>
  <c r="BJ218" i="19"/>
  <c r="BJ219" i="19"/>
  <c r="BJ220" i="19"/>
  <c r="N120" i="20"/>
  <c r="N115" i="20"/>
  <c r="N80" i="20"/>
  <c r="BJ11" i="17"/>
  <c r="BJ12" i="17"/>
  <c r="BJ13" i="17"/>
  <c r="N10" i="20"/>
  <c r="BJ14" i="17"/>
  <c r="BJ15" i="17"/>
  <c r="BJ16" i="17"/>
  <c r="BJ17" i="17"/>
  <c r="BJ18" i="17"/>
  <c r="BJ19" i="17"/>
  <c r="N11" i="20"/>
  <c r="BJ20" i="17"/>
  <c r="BJ21" i="17"/>
  <c r="BJ22" i="17"/>
  <c r="BJ23" i="17"/>
  <c r="BJ24" i="17"/>
  <c r="BJ25" i="17"/>
  <c r="BJ26" i="17"/>
  <c r="BJ27" i="17"/>
  <c r="BJ28" i="17"/>
  <c r="BJ29" i="17"/>
  <c r="BJ30" i="17"/>
  <c r="BJ31" i="17"/>
  <c r="BJ32" i="17"/>
  <c r="BJ33" i="17"/>
  <c r="BJ34" i="17"/>
  <c r="N12" i="20"/>
  <c r="BJ35" i="17"/>
  <c r="BJ36" i="17"/>
  <c r="BJ37" i="17"/>
  <c r="BJ38" i="17"/>
  <c r="BJ39" i="17"/>
  <c r="BJ40" i="17"/>
  <c r="BJ41" i="17"/>
  <c r="BJ42" i="17"/>
  <c r="BJ43" i="17"/>
  <c r="BJ44" i="17"/>
  <c r="BJ45" i="17"/>
  <c r="BJ46" i="17"/>
  <c r="BJ47" i="17"/>
  <c r="N13" i="20"/>
  <c r="BJ48" i="17"/>
  <c r="BJ49" i="17"/>
  <c r="BJ50" i="17"/>
  <c r="BJ51" i="17"/>
  <c r="BJ52" i="17"/>
  <c r="BJ53" i="17"/>
  <c r="BJ54" i="17"/>
  <c r="BJ55" i="17"/>
  <c r="BJ56" i="17"/>
  <c r="N14" i="20"/>
  <c r="BJ57" i="17"/>
  <c r="BJ58" i="17"/>
  <c r="BJ59" i="17"/>
  <c r="BJ60" i="17"/>
  <c r="N15" i="20"/>
  <c r="BJ61" i="17"/>
  <c r="BJ62" i="17"/>
  <c r="BJ63" i="17"/>
  <c r="BJ64" i="17"/>
  <c r="BJ65" i="17"/>
  <c r="BJ66" i="17"/>
  <c r="BJ67" i="17"/>
  <c r="BJ68" i="17"/>
  <c r="BJ69" i="17"/>
  <c r="BJ70" i="17"/>
  <c r="BJ71" i="17"/>
  <c r="N16" i="20"/>
  <c r="BJ72" i="17"/>
  <c r="BJ73" i="17"/>
  <c r="BJ74" i="17"/>
  <c r="BJ75" i="17"/>
  <c r="BJ76" i="17"/>
  <c r="N17" i="20"/>
  <c r="N9" i="20"/>
  <c r="BJ78" i="17"/>
  <c r="BJ79" i="17"/>
  <c r="BJ80" i="17"/>
  <c r="BJ81" i="17"/>
  <c r="N19" i="20"/>
  <c r="BJ82" i="17"/>
  <c r="BJ83" i="17"/>
  <c r="BJ84" i="17"/>
  <c r="N20" i="20"/>
  <c r="BJ85" i="17"/>
  <c r="BJ86" i="17"/>
  <c r="BJ87" i="17"/>
  <c r="BJ88" i="17"/>
  <c r="BJ89" i="17"/>
  <c r="BJ90" i="17"/>
  <c r="BJ91" i="17"/>
  <c r="BJ92" i="17"/>
  <c r="BJ93" i="17"/>
  <c r="BJ94" i="17"/>
  <c r="BJ95" i="17"/>
  <c r="BJ96" i="17"/>
  <c r="BJ97" i="17"/>
  <c r="BJ98" i="17"/>
  <c r="BJ99" i="17"/>
  <c r="N21" i="20"/>
  <c r="BJ100" i="17"/>
  <c r="BJ101" i="17"/>
  <c r="BJ102" i="17"/>
  <c r="BJ103" i="17"/>
  <c r="BJ104" i="17"/>
  <c r="BJ105" i="17"/>
  <c r="BJ106" i="17"/>
  <c r="BJ107" i="17"/>
  <c r="BJ108" i="17"/>
  <c r="BJ109" i="17"/>
  <c r="BJ110" i="17"/>
  <c r="BJ111" i="17"/>
  <c r="BJ112" i="17"/>
  <c r="N22" i="20"/>
  <c r="BJ113" i="17"/>
  <c r="BJ114" i="17"/>
  <c r="BJ115" i="17"/>
  <c r="BJ116" i="17"/>
  <c r="BJ117" i="17"/>
  <c r="N23" i="20"/>
  <c r="BJ118" i="17"/>
  <c r="BJ119" i="17"/>
  <c r="BJ120" i="17"/>
  <c r="N24" i="20"/>
  <c r="BJ121" i="17"/>
  <c r="BJ122" i="17"/>
  <c r="BJ123" i="17"/>
  <c r="BJ124" i="17"/>
  <c r="BJ125" i="17"/>
  <c r="BJ126" i="17"/>
  <c r="BJ127" i="17"/>
  <c r="BJ128" i="17"/>
  <c r="BJ129" i="17"/>
  <c r="N25" i="20"/>
  <c r="BJ130" i="17"/>
  <c r="BJ131" i="17"/>
  <c r="BJ132" i="17"/>
  <c r="BJ133" i="17"/>
  <c r="BJ134" i="17"/>
  <c r="BJ135" i="17"/>
  <c r="N26" i="20"/>
  <c r="N18" i="20"/>
  <c r="BJ137" i="17"/>
  <c r="BJ138" i="17"/>
  <c r="BJ139" i="17"/>
  <c r="BJ140" i="17"/>
  <c r="N28" i="20"/>
  <c r="BJ141" i="17"/>
  <c r="BJ142" i="17"/>
  <c r="BJ143" i="17"/>
  <c r="BJ144" i="17"/>
  <c r="BJ145" i="17"/>
  <c r="N29" i="20"/>
  <c r="BJ146" i="17"/>
  <c r="BJ147" i="17"/>
  <c r="N30" i="20"/>
  <c r="BJ148" i="17"/>
  <c r="BJ149" i="17"/>
  <c r="BJ150" i="17"/>
  <c r="N31" i="20"/>
  <c r="N27" i="20"/>
  <c r="BJ152" i="17"/>
  <c r="BJ153" i="17"/>
  <c r="BJ154" i="17"/>
  <c r="BJ155" i="17"/>
  <c r="BJ156" i="17"/>
  <c r="BJ157" i="17"/>
  <c r="BJ158" i="17"/>
  <c r="BJ159" i="17"/>
  <c r="BJ160" i="17"/>
  <c r="N33" i="20"/>
  <c r="BJ161" i="17"/>
  <c r="BJ162" i="17"/>
  <c r="N34" i="20"/>
  <c r="BJ163" i="17"/>
  <c r="BJ164" i="17"/>
  <c r="BJ165" i="17"/>
  <c r="BJ166" i="17"/>
  <c r="BJ167" i="17"/>
  <c r="BJ168" i="17"/>
  <c r="BJ169" i="17"/>
  <c r="BJ170" i="17"/>
  <c r="N35" i="20"/>
  <c r="BJ171" i="17"/>
  <c r="BJ172" i="17"/>
  <c r="BJ173" i="17"/>
  <c r="BJ174" i="17"/>
  <c r="BJ175" i="17"/>
  <c r="N36" i="20"/>
  <c r="BJ176" i="17"/>
  <c r="BJ177" i="17"/>
  <c r="BJ178" i="17"/>
  <c r="BJ179" i="17"/>
  <c r="BJ180" i="17"/>
  <c r="BJ181" i="17"/>
  <c r="N37" i="20"/>
  <c r="N32" i="20"/>
  <c r="N8" i="20"/>
  <c r="BJ11" i="16"/>
  <c r="BJ12" i="16"/>
  <c r="BJ13" i="16"/>
  <c r="BJ14" i="16"/>
  <c r="BJ15" i="16"/>
  <c r="BJ16" i="16"/>
  <c r="N40" i="20"/>
  <c r="BJ17" i="16"/>
  <c r="BJ18" i="16"/>
  <c r="BJ19" i="16"/>
  <c r="BJ20" i="16"/>
  <c r="BJ21" i="16"/>
  <c r="BJ22" i="16"/>
  <c r="BJ23" i="16"/>
  <c r="BJ24" i="16"/>
  <c r="BJ25" i="16"/>
  <c r="BJ26" i="16"/>
  <c r="BJ27" i="16"/>
  <c r="BJ28" i="16"/>
  <c r="BJ29" i="16"/>
  <c r="BJ30" i="16"/>
  <c r="N41" i="20"/>
  <c r="BJ31" i="16"/>
  <c r="BJ32" i="16"/>
  <c r="N42" i="20"/>
  <c r="BJ33" i="16"/>
  <c r="BJ34" i="16"/>
  <c r="BJ35" i="16"/>
  <c r="N43" i="20"/>
  <c r="BJ36" i="16"/>
  <c r="BJ37" i="16"/>
  <c r="BJ38" i="16"/>
  <c r="N44" i="20"/>
  <c r="BJ39" i="16"/>
  <c r="BJ40" i="16"/>
  <c r="BJ41" i="16"/>
  <c r="BJ42" i="16"/>
  <c r="N45" i="20"/>
  <c r="BJ43" i="16"/>
  <c r="BJ44" i="16"/>
  <c r="BJ45" i="16"/>
  <c r="BJ46" i="16"/>
  <c r="BJ47" i="16"/>
  <c r="BJ48" i="16"/>
  <c r="BJ49" i="16"/>
  <c r="BJ50" i="16"/>
  <c r="BJ51" i="16"/>
  <c r="BJ52" i="16"/>
  <c r="BJ53" i="16"/>
  <c r="BJ54" i="16"/>
  <c r="BJ55" i="16"/>
  <c r="BJ56" i="16"/>
  <c r="BJ57" i="16"/>
  <c r="BJ58" i="16"/>
  <c r="N46" i="20"/>
  <c r="BJ59" i="16"/>
  <c r="BJ60" i="16"/>
  <c r="BJ61" i="16"/>
  <c r="N47" i="20"/>
  <c r="BJ62" i="16"/>
  <c r="BJ63" i="16"/>
  <c r="BJ64" i="16"/>
  <c r="BJ65" i="16"/>
  <c r="BJ66" i="16"/>
  <c r="N48" i="20"/>
  <c r="N39" i="20"/>
  <c r="BJ68" i="16"/>
  <c r="BJ69" i="16"/>
  <c r="BJ70" i="16"/>
  <c r="BJ71" i="16"/>
  <c r="BJ72" i="16"/>
  <c r="BJ73" i="16"/>
  <c r="BJ74" i="16"/>
  <c r="BJ75" i="16"/>
  <c r="BJ76" i="16"/>
  <c r="BJ77" i="16"/>
  <c r="BJ78" i="16"/>
  <c r="BJ79" i="16"/>
  <c r="BJ80" i="16"/>
  <c r="BJ81" i="16"/>
  <c r="N50" i="20"/>
  <c r="BJ82" i="16"/>
  <c r="BJ83" i="16"/>
  <c r="BJ84" i="16"/>
  <c r="BJ85" i="16"/>
  <c r="BJ86" i="16"/>
  <c r="BJ87" i="16"/>
  <c r="BJ88" i="16"/>
  <c r="BJ89" i="16"/>
  <c r="BJ90" i="16"/>
  <c r="N51" i="20"/>
  <c r="BJ91" i="16"/>
  <c r="BJ92" i="16"/>
  <c r="BJ93" i="16"/>
  <c r="BJ94" i="16"/>
  <c r="BJ95" i="16"/>
  <c r="BJ96" i="16"/>
  <c r="BJ97" i="16"/>
  <c r="BJ98" i="16"/>
  <c r="N52" i="20"/>
  <c r="BJ99" i="16"/>
  <c r="BJ100" i="16"/>
  <c r="BJ101" i="16"/>
  <c r="BJ102" i="16"/>
  <c r="BJ103" i="16"/>
  <c r="BJ104" i="16"/>
  <c r="BJ105" i="16"/>
  <c r="N53" i="20"/>
  <c r="BJ106" i="16"/>
  <c r="BJ107" i="16"/>
  <c r="BJ108" i="16"/>
  <c r="BJ109" i="16"/>
  <c r="BJ110" i="16"/>
  <c r="N54" i="20"/>
  <c r="BJ111" i="16"/>
  <c r="BJ112" i="16"/>
  <c r="BJ113" i="16"/>
  <c r="BJ114" i="16"/>
  <c r="BJ115" i="16"/>
  <c r="BJ116" i="16"/>
  <c r="BJ117" i="16"/>
  <c r="BJ118" i="16"/>
  <c r="BJ119" i="16"/>
  <c r="BJ120" i="16"/>
  <c r="BJ121" i="16"/>
  <c r="BJ122" i="16"/>
  <c r="BJ123" i="16"/>
  <c r="BJ124" i="16"/>
  <c r="BJ125" i="16"/>
  <c r="BJ126" i="16"/>
  <c r="BJ127" i="16"/>
  <c r="N55" i="20"/>
  <c r="N49" i="20"/>
  <c r="BJ129" i="16"/>
  <c r="BJ130" i="16"/>
  <c r="BJ131" i="16"/>
  <c r="BJ132" i="16"/>
  <c r="BJ133" i="16"/>
  <c r="BJ134" i="16"/>
  <c r="BJ135" i="16"/>
  <c r="BJ136" i="16"/>
  <c r="BJ137" i="16"/>
  <c r="N57" i="20"/>
  <c r="BJ138" i="16"/>
  <c r="BJ139" i="16"/>
  <c r="BJ140" i="16"/>
  <c r="BJ141" i="16"/>
  <c r="BJ142" i="16"/>
  <c r="BJ143" i="16"/>
  <c r="BJ144" i="16"/>
  <c r="N58" i="20"/>
  <c r="BJ145" i="16"/>
  <c r="BJ146" i="16"/>
  <c r="BJ147" i="16"/>
  <c r="BJ148" i="16"/>
  <c r="BJ149" i="16"/>
  <c r="BJ150" i="16"/>
  <c r="N59" i="20"/>
  <c r="N56" i="20"/>
  <c r="BJ152" i="16"/>
  <c r="BJ153" i="16"/>
  <c r="BJ154" i="16"/>
  <c r="BJ155" i="16"/>
  <c r="BJ156" i="16"/>
  <c r="BJ157" i="16"/>
  <c r="N61" i="20"/>
  <c r="BJ158" i="16"/>
  <c r="BJ159" i="16"/>
  <c r="N62" i="20"/>
  <c r="BJ160" i="16"/>
  <c r="BJ161" i="16"/>
  <c r="N63" i="20"/>
  <c r="BJ162" i="16"/>
  <c r="BJ163" i="16"/>
  <c r="BJ164" i="16"/>
  <c r="BJ165" i="16"/>
  <c r="N64" i="20"/>
  <c r="N60" i="20"/>
  <c r="N38" i="20"/>
  <c r="BJ11" i="14"/>
  <c r="BJ12" i="14"/>
  <c r="BJ13" i="14"/>
  <c r="BJ14" i="14"/>
  <c r="BJ15" i="14"/>
  <c r="N123" i="20"/>
  <c r="BJ16" i="14"/>
  <c r="BJ17" i="14"/>
  <c r="BJ18" i="14"/>
  <c r="BJ19" i="14"/>
  <c r="BJ20" i="14"/>
  <c r="N124" i="20"/>
  <c r="BJ21" i="14"/>
  <c r="BJ22" i="14"/>
  <c r="BJ23" i="14"/>
  <c r="N125" i="20"/>
  <c r="N122" i="20"/>
  <c r="BJ25" i="14"/>
  <c r="N127" i="20"/>
  <c r="BJ26" i="14"/>
  <c r="BJ27" i="14"/>
  <c r="N128" i="20"/>
  <c r="BJ28" i="14"/>
  <c r="N129" i="20"/>
  <c r="BJ29" i="14"/>
  <c r="BJ30" i="14"/>
  <c r="BJ31" i="14"/>
  <c r="BJ32" i="14"/>
  <c r="BJ33" i="14"/>
  <c r="BJ34" i="14"/>
  <c r="BJ35" i="14"/>
  <c r="N130" i="20"/>
  <c r="BJ36" i="14"/>
  <c r="BJ37" i="14"/>
  <c r="BJ38" i="14"/>
  <c r="N131" i="20"/>
  <c r="N126" i="20"/>
  <c r="BJ40" i="14"/>
  <c r="BJ41" i="14"/>
  <c r="BJ42" i="14"/>
  <c r="BJ43" i="14"/>
  <c r="BJ44" i="14"/>
  <c r="N133" i="20"/>
  <c r="BJ45" i="14"/>
  <c r="BJ46" i="14"/>
  <c r="BJ47" i="14"/>
  <c r="BJ48" i="14"/>
  <c r="BJ49" i="14"/>
  <c r="BJ50" i="14"/>
  <c r="BJ51" i="14"/>
  <c r="N134" i="20"/>
  <c r="BJ52" i="14"/>
  <c r="BJ53" i="14"/>
  <c r="N135" i="20"/>
  <c r="N132" i="20"/>
  <c r="N121" i="20"/>
  <c r="BJ11" i="15"/>
  <c r="BJ12" i="15"/>
  <c r="BJ13" i="15"/>
  <c r="BJ14" i="15"/>
  <c r="BJ15" i="15"/>
  <c r="BJ16" i="15"/>
  <c r="BJ17" i="15"/>
  <c r="BJ18" i="15"/>
  <c r="N138" i="20"/>
  <c r="BJ19" i="15"/>
  <c r="BJ20" i="15"/>
  <c r="BJ21" i="15"/>
  <c r="BJ22" i="15"/>
  <c r="BJ23" i="15"/>
  <c r="BJ24" i="15"/>
  <c r="N139" i="20"/>
  <c r="BJ25" i="15"/>
  <c r="BJ26" i="15"/>
  <c r="BJ27" i="15"/>
  <c r="BJ28" i="15"/>
  <c r="BJ29" i="15"/>
  <c r="BJ30" i="15"/>
  <c r="BJ31" i="15"/>
  <c r="BJ32" i="15"/>
  <c r="BJ33" i="15"/>
  <c r="BJ34" i="15"/>
  <c r="BJ35" i="15"/>
  <c r="BJ36" i="15"/>
  <c r="BJ37" i="15"/>
  <c r="BJ38" i="15"/>
  <c r="BJ39" i="15"/>
  <c r="BJ40" i="15"/>
  <c r="N140" i="20"/>
  <c r="BJ41" i="15"/>
  <c r="BJ42" i="15"/>
  <c r="BJ43" i="15"/>
  <c r="BJ44" i="15"/>
  <c r="BJ45" i="15"/>
  <c r="BJ46" i="15"/>
  <c r="BJ47" i="15"/>
  <c r="N141" i="20"/>
  <c r="BJ48" i="15"/>
  <c r="BJ49" i="15"/>
  <c r="N142" i="20"/>
  <c r="N137" i="20"/>
  <c r="BJ51" i="15"/>
  <c r="BJ52" i="15"/>
  <c r="BJ53" i="15"/>
  <c r="BJ54" i="15"/>
  <c r="BJ55" i="15"/>
  <c r="BJ56" i="15"/>
  <c r="BJ57" i="15"/>
  <c r="BJ58" i="15"/>
  <c r="BJ59" i="15"/>
  <c r="BJ60" i="15"/>
  <c r="N144" i="20"/>
  <c r="BJ61" i="15"/>
  <c r="BJ62" i="15"/>
  <c r="BJ63" i="15"/>
  <c r="BJ64" i="15"/>
  <c r="BJ65" i="15"/>
  <c r="BJ66" i="15"/>
  <c r="BJ67" i="15"/>
  <c r="BJ68" i="15"/>
  <c r="N145" i="20"/>
  <c r="N143" i="20"/>
  <c r="BJ70" i="15"/>
  <c r="BJ71" i="15"/>
  <c r="BJ72" i="15"/>
  <c r="BJ73" i="15"/>
  <c r="BJ74" i="15"/>
  <c r="BJ75" i="15"/>
  <c r="BJ76" i="15"/>
  <c r="N147" i="20"/>
  <c r="N146" i="20"/>
  <c r="N136" i="20"/>
  <c r="N148" i="20"/>
  <c r="P148" i="20"/>
  <c r="P147" i="20"/>
  <c r="P146" i="20"/>
  <c r="P145" i="20"/>
  <c r="P144" i="20"/>
  <c r="P143" i="20"/>
  <c r="P142" i="20"/>
  <c r="P141" i="20"/>
  <c r="P140" i="20"/>
  <c r="P139" i="20"/>
  <c r="P138" i="20"/>
  <c r="P137" i="20"/>
  <c r="P136" i="20"/>
  <c r="P135" i="20"/>
  <c r="P134" i="20"/>
  <c r="P133" i="20"/>
  <c r="P132" i="20"/>
  <c r="P131" i="20"/>
  <c r="P130" i="20"/>
  <c r="P129" i="20"/>
  <c r="P128" i="20"/>
  <c r="P127" i="20"/>
  <c r="P126" i="20"/>
  <c r="P125" i="20"/>
  <c r="P124" i="20"/>
  <c r="P123" i="20"/>
  <c r="P122" i="20"/>
  <c r="P121" i="20"/>
  <c r="P120" i="20"/>
  <c r="P118" i="20"/>
  <c r="P119" i="20"/>
  <c r="P117" i="20"/>
  <c r="P116" i="20"/>
  <c r="P115" i="20"/>
  <c r="P114" i="20"/>
  <c r="P113" i="20"/>
  <c r="P112" i="20"/>
  <c r="P111" i="20"/>
  <c r="P106" i="20"/>
  <c r="P107" i="20"/>
  <c r="P108" i="20"/>
  <c r="P109" i="20"/>
  <c r="P110" i="20"/>
  <c r="P105" i="20"/>
  <c r="P104" i="20"/>
  <c r="P103" i="20"/>
  <c r="P102" i="20"/>
  <c r="P99" i="20"/>
  <c r="P100" i="20"/>
  <c r="P101" i="20"/>
  <c r="P98" i="20"/>
  <c r="P97" i="20"/>
  <c r="P96" i="20"/>
  <c r="P95" i="20"/>
  <c r="P89" i="20"/>
  <c r="P90" i="20"/>
  <c r="P91" i="20"/>
  <c r="P92" i="20"/>
  <c r="P93" i="20"/>
  <c r="P94"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P59" i="20"/>
  <c r="P58" i="20"/>
  <c r="P57" i="20"/>
  <c r="P56" i="20"/>
  <c r="P55" i="20"/>
  <c r="P52" i="20"/>
  <c r="P53" i="20"/>
  <c r="P54" i="20"/>
  <c r="P51" i="20"/>
  <c r="P50" i="20"/>
  <c r="P49" i="20"/>
  <c r="P48" i="20"/>
  <c r="P42" i="20"/>
  <c r="P43" i="20"/>
  <c r="P44" i="20"/>
  <c r="P45" i="20"/>
  <c r="P46" i="20"/>
  <c r="P47" i="20"/>
  <c r="P41" i="20"/>
  <c r="P40" i="20"/>
  <c r="P39" i="20"/>
  <c r="P38" i="20"/>
  <c r="P37" i="20"/>
  <c r="P35" i="20"/>
  <c r="P36" i="20"/>
  <c r="P34" i="20"/>
  <c r="P33" i="20"/>
  <c r="P32" i="20"/>
  <c r="P31" i="20"/>
  <c r="P30" i="20"/>
  <c r="P29" i="20"/>
  <c r="P28" i="20"/>
  <c r="P27" i="20"/>
  <c r="P26" i="20"/>
  <c r="P21" i="20"/>
  <c r="P22" i="20"/>
  <c r="P23" i="20"/>
  <c r="P24" i="20"/>
  <c r="P25" i="20"/>
  <c r="P20" i="20"/>
  <c r="P19" i="20"/>
  <c r="P18" i="20"/>
  <c r="P17" i="20"/>
  <c r="P12" i="20"/>
  <c r="P13" i="20"/>
  <c r="P14" i="20"/>
  <c r="P15" i="20"/>
  <c r="P16" i="20"/>
  <c r="P11" i="20"/>
  <c r="P10" i="20"/>
  <c r="P9" i="20"/>
  <c r="P8" i="20"/>
  <c r="L147" i="20"/>
  <c r="L145" i="20"/>
  <c r="L144" i="20"/>
  <c r="L142" i="20"/>
  <c r="L141" i="20"/>
  <c r="L140" i="20"/>
  <c r="L139" i="20"/>
  <c r="L138" i="20"/>
  <c r="L135" i="20"/>
  <c r="L134" i="20"/>
  <c r="L133" i="20"/>
  <c r="L131" i="20"/>
  <c r="L130" i="20"/>
  <c r="L129" i="20"/>
  <c r="L128" i="20"/>
  <c r="L127" i="20"/>
  <c r="L125" i="20"/>
  <c r="L124" i="20"/>
  <c r="L123" i="20"/>
  <c r="L120" i="20"/>
  <c r="L119" i="20"/>
  <c r="L118" i="20"/>
  <c r="L117" i="20"/>
  <c r="L116" i="20"/>
  <c r="L114" i="20"/>
  <c r="L113" i="20"/>
  <c r="L111" i="20"/>
  <c r="L110" i="20"/>
  <c r="L109" i="20"/>
  <c r="L108" i="20"/>
  <c r="L107" i="20"/>
  <c r="L106" i="20"/>
  <c r="L105" i="20"/>
  <c r="L104" i="20"/>
  <c r="L102" i="20"/>
  <c r="L101" i="20"/>
  <c r="L100" i="20"/>
  <c r="L99" i="20"/>
  <c r="L98" i="20"/>
  <c r="L97" i="20"/>
  <c r="L95" i="20"/>
  <c r="L94" i="20"/>
  <c r="L93" i="20"/>
  <c r="L92" i="20"/>
  <c r="L91" i="20"/>
  <c r="L90" i="20"/>
  <c r="L89" i="20"/>
  <c r="L88" i="20"/>
  <c r="L87" i="20"/>
  <c r="L85" i="20"/>
  <c r="L84" i="20"/>
  <c r="L83" i="20"/>
  <c r="L82" i="20"/>
  <c r="L79" i="20"/>
  <c r="L78" i="20"/>
  <c r="L76" i="20"/>
  <c r="L75" i="20"/>
  <c r="L74" i="20"/>
  <c r="L72" i="20"/>
  <c r="L71" i="20"/>
  <c r="L70" i="20"/>
  <c r="L68" i="20"/>
  <c r="L67" i="20"/>
  <c r="L64" i="20"/>
  <c r="L63" i="20"/>
  <c r="L62" i="20"/>
  <c r="L61" i="20"/>
  <c r="L59" i="20"/>
  <c r="L58" i="20"/>
  <c r="L57" i="20"/>
  <c r="L55" i="20"/>
  <c r="L54" i="20"/>
  <c r="L53" i="20"/>
  <c r="L52" i="20"/>
  <c r="L51" i="20"/>
  <c r="L50" i="20"/>
  <c r="L48" i="20"/>
  <c r="L47" i="20"/>
  <c r="L46" i="20"/>
  <c r="L45" i="20"/>
  <c r="L44" i="20"/>
  <c r="L43" i="20"/>
  <c r="L42" i="20"/>
  <c r="L41" i="20"/>
  <c r="AK11" i="16"/>
  <c r="AL11" i="16"/>
  <c r="AK12" i="16"/>
  <c r="AL12" i="16"/>
  <c r="AK13" i="16"/>
  <c r="AL13" i="16"/>
  <c r="AK14" i="16"/>
  <c r="AL14" i="16"/>
  <c r="AK15" i="16"/>
  <c r="AL15" i="16"/>
  <c r="AK16" i="16"/>
  <c r="AL16" i="16"/>
  <c r="J40" i="20"/>
  <c r="AK17" i="16"/>
  <c r="AL17" i="16"/>
  <c r="AK18" i="16"/>
  <c r="AL18" i="16"/>
  <c r="AK19" i="16"/>
  <c r="AL19" i="16"/>
  <c r="AK20" i="16"/>
  <c r="AL20" i="16"/>
  <c r="AK21" i="16"/>
  <c r="AL21" i="16"/>
  <c r="AK22" i="16"/>
  <c r="AL22" i="16"/>
  <c r="AK23" i="16"/>
  <c r="AL23" i="16"/>
  <c r="AK24" i="16"/>
  <c r="AL24" i="16"/>
  <c r="AK25" i="16"/>
  <c r="AL25" i="16"/>
  <c r="AK26" i="16"/>
  <c r="AL26" i="16"/>
  <c r="AK27" i="16"/>
  <c r="AL27" i="16"/>
  <c r="AK28" i="16"/>
  <c r="AL28" i="16"/>
  <c r="AK29" i="16"/>
  <c r="AL29" i="16"/>
  <c r="AK30" i="16"/>
  <c r="AL30" i="16"/>
  <c r="J41" i="20"/>
  <c r="AK31" i="16"/>
  <c r="AL31" i="16"/>
  <c r="AK32" i="16"/>
  <c r="AL32" i="16"/>
  <c r="J42" i="20"/>
  <c r="AK33" i="16"/>
  <c r="AL33" i="16"/>
  <c r="AK34" i="16"/>
  <c r="AL34" i="16"/>
  <c r="AK35" i="16"/>
  <c r="AL35" i="16"/>
  <c r="J43" i="20"/>
  <c r="AK36" i="16"/>
  <c r="AL36" i="16"/>
  <c r="AK37" i="16"/>
  <c r="AL37" i="16"/>
  <c r="AK38" i="16"/>
  <c r="AL38" i="16"/>
  <c r="J44" i="20"/>
  <c r="AK39" i="16"/>
  <c r="AL39" i="16"/>
  <c r="AK40" i="16"/>
  <c r="AL40" i="16"/>
  <c r="AK41" i="16"/>
  <c r="AL41" i="16"/>
  <c r="AK42" i="16"/>
  <c r="AL42" i="16"/>
  <c r="J45" i="20"/>
  <c r="AK43" i="16"/>
  <c r="AL43" i="16"/>
  <c r="AK44" i="16"/>
  <c r="AL44" i="16"/>
  <c r="AK45" i="16"/>
  <c r="AL45" i="16"/>
  <c r="AK46" i="16"/>
  <c r="AL46" i="16"/>
  <c r="AK47" i="16"/>
  <c r="AL47" i="16"/>
  <c r="AK48" i="16"/>
  <c r="AL48" i="16"/>
  <c r="AK49" i="16"/>
  <c r="AL49" i="16"/>
  <c r="AK50" i="16"/>
  <c r="AL50" i="16"/>
  <c r="AK51" i="16"/>
  <c r="AL51" i="16"/>
  <c r="AK52" i="16"/>
  <c r="AL52" i="16"/>
  <c r="AK53" i="16"/>
  <c r="AL53" i="16"/>
  <c r="AK54" i="16"/>
  <c r="AL54" i="16"/>
  <c r="AK55" i="16"/>
  <c r="AL55" i="16"/>
  <c r="AK56" i="16"/>
  <c r="AL56" i="16"/>
  <c r="AK57" i="16"/>
  <c r="AL57" i="16"/>
  <c r="AK58" i="16"/>
  <c r="AL58" i="16"/>
  <c r="J46" i="20"/>
  <c r="AK59" i="16"/>
  <c r="AL59" i="16"/>
  <c r="AK60" i="16"/>
  <c r="AL60" i="16"/>
  <c r="AK61" i="16"/>
  <c r="AL61" i="16"/>
  <c r="J47" i="20"/>
  <c r="AK62" i="16"/>
  <c r="AL62" i="16"/>
  <c r="AK63" i="16"/>
  <c r="AL63" i="16"/>
  <c r="AK64" i="16"/>
  <c r="AL64" i="16"/>
  <c r="AK65" i="16"/>
  <c r="AL65" i="16"/>
  <c r="AK66" i="16"/>
  <c r="AL66" i="16"/>
  <c r="J48" i="20"/>
  <c r="J39" i="20"/>
  <c r="AK68" i="16"/>
  <c r="AL68" i="16"/>
  <c r="AK69" i="16"/>
  <c r="AL69" i="16"/>
  <c r="AK70" i="16"/>
  <c r="AL70" i="16"/>
  <c r="AK71" i="16"/>
  <c r="AL71" i="16"/>
  <c r="AK72" i="16"/>
  <c r="AL72" i="16"/>
  <c r="AK73" i="16"/>
  <c r="AL73" i="16"/>
  <c r="AK74" i="16"/>
  <c r="AL74" i="16"/>
  <c r="AK75" i="16"/>
  <c r="AL75" i="16"/>
  <c r="AK76" i="16"/>
  <c r="AL76" i="16"/>
  <c r="AK77" i="16"/>
  <c r="AL77" i="16"/>
  <c r="AK78" i="16"/>
  <c r="AL78" i="16"/>
  <c r="AK79" i="16"/>
  <c r="AL79" i="16"/>
  <c r="AK80" i="16"/>
  <c r="AL80" i="16"/>
  <c r="AK81" i="16"/>
  <c r="AL81" i="16"/>
  <c r="J50" i="20"/>
  <c r="AK82" i="16"/>
  <c r="AL82" i="16"/>
  <c r="AK83" i="16"/>
  <c r="AL83" i="16"/>
  <c r="AK84" i="16"/>
  <c r="AL84" i="16"/>
  <c r="AK85" i="16"/>
  <c r="AL85" i="16"/>
  <c r="AK86" i="16"/>
  <c r="AL86" i="16"/>
  <c r="AK87" i="16"/>
  <c r="AL87" i="16"/>
  <c r="AK88" i="16"/>
  <c r="AL88" i="16"/>
  <c r="AK89" i="16"/>
  <c r="AL89" i="16"/>
  <c r="AK90" i="16"/>
  <c r="AL90" i="16"/>
  <c r="J51" i="20"/>
  <c r="AK91" i="16"/>
  <c r="AL91" i="16"/>
  <c r="AK92" i="16"/>
  <c r="AL92" i="16"/>
  <c r="AK93" i="16"/>
  <c r="AL93" i="16"/>
  <c r="AK94" i="16"/>
  <c r="AL94" i="16"/>
  <c r="AK95" i="16"/>
  <c r="AL95" i="16"/>
  <c r="AK96" i="16"/>
  <c r="AL96" i="16"/>
  <c r="AK97" i="16"/>
  <c r="AL97" i="16"/>
  <c r="AK98" i="16"/>
  <c r="AL98" i="16"/>
  <c r="J52" i="20"/>
  <c r="AK99" i="16"/>
  <c r="AL99" i="16"/>
  <c r="AK100" i="16"/>
  <c r="AL100" i="16"/>
  <c r="AK101" i="16"/>
  <c r="AL101" i="16"/>
  <c r="AK102" i="16"/>
  <c r="AL102" i="16"/>
  <c r="AK103" i="16"/>
  <c r="AL103" i="16"/>
  <c r="AK104" i="16"/>
  <c r="AL104" i="16"/>
  <c r="AK105" i="16"/>
  <c r="AL105" i="16"/>
  <c r="J53" i="20"/>
  <c r="AK106" i="16"/>
  <c r="AL106" i="16"/>
  <c r="AK107" i="16"/>
  <c r="AL107" i="16"/>
  <c r="AK108" i="16"/>
  <c r="AL108" i="16"/>
  <c r="AK109" i="16"/>
  <c r="AL109" i="16"/>
  <c r="AK110" i="16"/>
  <c r="AL110" i="16"/>
  <c r="J54" i="20"/>
  <c r="AK111" i="16"/>
  <c r="AL111" i="16"/>
  <c r="AK112" i="16"/>
  <c r="AL112" i="16"/>
  <c r="AK113" i="16"/>
  <c r="AL113" i="16"/>
  <c r="AK114" i="16"/>
  <c r="AL114" i="16"/>
  <c r="AK115" i="16"/>
  <c r="AL115" i="16"/>
  <c r="AK116" i="16"/>
  <c r="AL116" i="16"/>
  <c r="AK117" i="16"/>
  <c r="AL117" i="16"/>
  <c r="AK118" i="16"/>
  <c r="AL118" i="16"/>
  <c r="AK119" i="16"/>
  <c r="AL119" i="16"/>
  <c r="AK120" i="16"/>
  <c r="AL120" i="16"/>
  <c r="AK121" i="16"/>
  <c r="AL121" i="16"/>
  <c r="AK122" i="16"/>
  <c r="AL122" i="16"/>
  <c r="AK123" i="16"/>
  <c r="AL123" i="16"/>
  <c r="AK124" i="16"/>
  <c r="AL124" i="16"/>
  <c r="AK125" i="16"/>
  <c r="AL125" i="16"/>
  <c r="AK126" i="16"/>
  <c r="AL126" i="16"/>
  <c r="AK127" i="16"/>
  <c r="AL127" i="16"/>
  <c r="J55" i="20"/>
  <c r="J49" i="20"/>
  <c r="AK129" i="16"/>
  <c r="AL129" i="16"/>
  <c r="AK130" i="16"/>
  <c r="AL130" i="16"/>
  <c r="AK131" i="16"/>
  <c r="AL131" i="16"/>
  <c r="AK132" i="16"/>
  <c r="AL132" i="16"/>
  <c r="AK133" i="16"/>
  <c r="AL133" i="16"/>
  <c r="AK134" i="16"/>
  <c r="AL134" i="16"/>
  <c r="AK135" i="16"/>
  <c r="AL135" i="16"/>
  <c r="AK136" i="16"/>
  <c r="AL136" i="16"/>
  <c r="AK137" i="16"/>
  <c r="AL137" i="16"/>
  <c r="J57" i="20"/>
  <c r="AK138" i="16"/>
  <c r="AL138" i="16"/>
  <c r="AK139" i="16"/>
  <c r="AL139" i="16"/>
  <c r="AK140" i="16"/>
  <c r="AL140" i="16"/>
  <c r="AK141" i="16"/>
  <c r="AL141" i="16"/>
  <c r="AK142" i="16"/>
  <c r="AL142" i="16"/>
  <c r="AK143" i="16"/>
  <c r="AL143" i="16"/>
  <c r="AK144" i="16"/>
  <c r="AL144" i="16"/>
  <c r="J58" i="20"/>
  <c r="AK145" i="16"/>
  <c r="AL145" i="16"/>
  <c r="AK146" i="16"/>
  <c r="AL146" i="16"/>
  <c r="AK147" i="16"/>
  <c r="AL147" i="16"/>
  <c r="AK148" i="16"/>
  <c r="AL148" i="16"/>
  <c r="AK149" i="16"/>
  <c r="AL149" i="16"/>
  <c r="AK150" i="16"/>
  <c r="AL150" i="16"/>
  <c r="J59" i="20"/>
  <c r="J56" i="20"/>
  <c r="AK152" i="16"/>
  <c r="AL152" i="16"/>
  <c r="AK153" i="16"/>
  <c r="AL153" i="16"/>
  <c r="AK154" i="16"/>
  <c r="AL154" i="16"/>
  <c r="AK155" i="16"/>
  <c r="AL155" i="16"/>
  <c r="AK156" i="16"/>
  <c r="AL156" i="16"/>
  <c r="AK157" i="16"/>
  <c r="AL157" i="16"/>
  <c r="J61" i="20"/>
  <c r="AK158" i="16"/>
  <c r="AL158" i="16"/>
  <c r="AK159" i="16"/>
  <c r="AL159" i="16"/>
  <c r="J62" i="20"/>
  <c r="AK160" i="16"/>
  <c r="AL160" i="16"/>
  <c r="AK161" i="16"/>
  <c r="AL161" i="16"/>
  <c r="J63" i="20"/>
  <c r="AK162" i="16"/>
  <c r="AL162" i="16"/>
  <c r="AK163" i="16"/>
  <c r="AL163" i="16"/>
  <c r="AK164" i="16"/>
  <c r="AL164" i="16"/>
  <c r="AK165" i="16"/>
  <c r="AL165" i="16"/>
  <c r="J64" i="20"/>
  <c r="J60" i="20"/>
  <c r="J38" i="20"/>
  <c r="B11" i="16"/>
  <c r="D11" i="16"/>
  <c r="J11" i="16"/>
  <c r="R11" i="16"/>
  <c r="T11" i="16"/>
  <c r="V11" i="16"/>
  <c r="X11" i="16"/>
  <c r="AC11" i="16"/>
  <c r="AD11" i="16"/>
  <c r="AE11" i="16"/>
  <c r="AF11" i="16"/>
  <c r="AG11" i="16"/>
  <c r="AH11" i="16"/>
  <c r="AI11" i="16"/>
  <c r="AJ11" i="16"/>
  <c r="AM11" i="16"/>
  <c r="AC12" i="16"/>
  <c r="AD12" i="16"/>
  <c r="AE12" i="16"/>
  <c r="AF12" i="16"/>
  <c r="AG12" i="16"/>
  <c r="AH12" i="16"/>
  <c r="AI12" i="16"/>
  <c r="AJ12" i="16"/>
  <c r="AM12" i="16"/>
  <c r="AC13" i="16"/>
  <c r="AD13" i="16"/>
  <c r="AE13" i="16"/>
  <c r="AF13" i="16"/>
  <c r="AG13" i="16"/>
  <c r="AH13" i="16"/>
  <c r="AI13" i="16"/>
  <c r="AJ13" i="16"/>
  <c r="AM13" i="16"/>
  <c r="AC14" i="16"/>
  <c r="AD14" i="16"/>
  <c r="AE14" i="16"/>
  <c r="AF14" i="16"/>
  <c r="AG14" i="16"/>
  <c r="AH14" i="16"/>
  <c r="AI14" i="16"/>
  <c r="AJ14" i="16"/>
  <c r="AM14" i="16"/>
  <c r="AC15" i="16"/>
  <c r="AD15" i="16"/>
  <c r="AE15" i="16"/>
  <c r="AF15" i="16"/>
  <c r="AG15" i="16"/>
  <c r="AH15" i="16"/>
  <c r="AI15" i="16"/>
  <c r="AJ15" i="16"/>
  <c r="AM15" i="16"/>
  <c r="AC16" i="16"/>
  <c r="AD16" i="16"/>
  <c r="AE16" i="16"/>
  <c r="AF16" i="16"/>
  <c r="AG16" i="16"/>
  <c r="AH16" i="16"/>
  <c r="AI16" i="16"/>
  <c r="AJ16" i="16"/>
  <c r="AM16" i="16"/>
  <c r="AQ11" i="16"/>
  <c r="AR11" i="16"/>
  <c r="AQ12" i="16"/>
  <c r="AR12" i="16"/>
  <c r="AQ13" i="16"/>
  <c r="AR13" i="16"/>
  <c r="AQ14" i="16"/>
  <c r="AR14" i="16"/>
  <c r="AQ15" i="16"/>
  <c r="AR15" i="16"/>
  <c r="AQ16" i="16"/>
  <c r="AR16" i="16"/>
  <c r="L40" i="20"/>
  <c r="L37" i="20"/>
  <c r="L36" i="20"/>
  <c r="L35" i="20"/>
  <c r="L34" i="20"/>
  <c r="L33" i="20"/>
  <c r="L31" i="20"/>
  <c r="L30" i="20"/>
  <c r="L29" i="20"/>
  <c r="L28" i="20"/>
  <c r="L26" i="20"/>
  <c r="L25" i="20"/>
  <c r="L24" i="20"/>
  <c r="L23" i="20"/>
  <c r="L22" i="20"/>
  <c r="L21" i="20"/>
  <c r="L20" i="20"/>
  <c r="L19" i="20"/>
  <c r="L17" i="20"/>
  <c r="L16" i="20"/>
  <c r="L15" i="20"/>
  <c r="L14" i="20"/>
  <c r="L13" i="20"/>
  <c r="L12" i="20"/>
  <c r="L11" i="20"/>
  <c r="L10" i="20"/>
  <c r="R70" i="15"/>
  <c r="R71" i="15"/>
  <c r="R72" i="15"/>
  <c r="R73" i="15"/>
  <c r="R75" i="15"/>
  <c r="R76" i="15"/>
  <c r="T71" i="15"/>
  <c r="T72" i="15"/>
  <c r="T73" i="15"/>
  <c r="T75" i="15"/>
  <c r="T76" i="15"/>
  <c r="I147" i="20"/>
  <c r="R61" i="15"/>
  <c r="R62" i="15"/>
  <c r="R63" i="15"/>
  <c r="R64" i="15"/>
  <c r="R65" i="15"/>
  <c r="R66" i="15"/>
  <c r="T61" i="15"/>
  <c r="T62" i="15"/>
  <c r="T63" i="15"/>
  <c r="T64" i="15"/>
  <c r="T65" i="15"/>
  <c r="T66" i="15"/>
  <c r="I145" i="20"/>
  <c r="R51" i="15"/>
  <c r="R52" i="15"/>
  <c r="R53" i="15"/>
  <c r="R54" i="15"/>
  <c r="R55" i="15"/>
  <c r="R56" i="15"/>
  <c r="R57" i="15"/>
  <c r="R58" i="15"/>
  <c r="R60" i="15"/>
  <c r="T51" i="15"/>
  <c r="T52" i="15"/>
  <c r="T53" i="15"/>
  <c r="T54" i="15"/>
  <c r="T55" i="15"/>
  <c r="T56" i="15"/>
  <c r="T57" i="15"/>
  <c r="T58" i="15"/>
  <c r="T60" i="15"/>
  <c r="I144" i="20"/>
  <c r="R49" i="15"/>
  <c r="T49" i="15"/>
  <c r="I142" i="20"/>
  <c r="R41" i="15"/>
  <c r="R42" i="15"/>
  <c r="R43" i="15"/>
  <c r="R44" i="15"/>
  <c r="R45" i="15"/>
  <c r="R46" i="15"/>
  <c r="R47" i="15"/>
  <c r="T41" i="15"/>
  <c r="T42" i="15"/>
  <c r="T43" i="15"/>
  <c r="T44" i="15"/>
  <c r="T45" i="15"/>
  <c r="T46" i="15"/>
  <c r="T47" i="15"/>
  <c r="I141" i="20"/>
  <c r="R25" i="15"/>
  <c r="R27" i="15"/>
  <c r="R30" i="15"/>
  <c r="R31" i="15"/>
  <c r="R32" i="15"/>
  <c r="R33" i="15"/>
  <c r="R34" i="15"/>
  <c r="R35" i="15"/>
  <c r="R36" i="15"/>
  <c r="R37" i="15"/>
  <c r="R38" i="15"/>
  <c r="R40" i="15"/>
  <c r="T25" i="15"/>
  <c r="T27" i="15"/>
  <c r="T30" i="15"/>
  <c r="T31" i="15"/>
  <c r="T32" i="15"/>
  <c r="T33" i="15"/>
  <c r="T34" i="15"/>
  <c r="T35" i="15"/>
  <c r="T36" i="15"/>
  <c r="T37" i="15"/>
  <c r="T38" i="15"/>
  <c r="T40" i="15"/>
  <c r="I140" i="20"/>
  <c r="R20" i="15"/>
  <c r="R21" i="15"/>
  <c r="R22" i="15"/>
  <c r="R23" i="15"/>
  <c r="R24" i="15"/>
  <c r="T21" i="15"/>
  <c r="T22" i="15"/>
  <c r="T23" i="15"/>
  <c r="T24" i="15"/>
  <c r="I139" i="20"/>
  <c r="R11" i="15"/>
  <c r="R12" i="15"/>
  <c r="R14" i="15"/>
  <c r="R16" i="15"/>
  <c r="R17" i="15"/>
  <c r="R18" i="15"/>
  <c r="T11" i="15"/>
  <c r="T12" i="15"/>
  <c r="T14" i="15"/>
  <c r="T16" i="15"/>
  <c r="T17" i="15"/>
  <c r="T18" i="15"/>
  <c r="I138" i="20"/>
  <c r="R52" i="14"/>
  <c r="R53" i="14"/>
  <c r="T52" i="14"/>
  <c r="T53" i="14"/>
  <c r="I135" i="20"/>
  <c r="R45" i="14"/>
  <c r="R46" i="14"/>
  <c r="R48" i="14"/>
  <c r="R49" i="14"/>
  <c r="R50" i="14"/>
  <c r="R51" i="14"/>
  <c r="T45" i="14"/>
  <c r="T46" i="14"/>
  <c r="T48" i="14"/>
  <c r="T49" i="14"/>
  <c r="T50" i="14"/>
  <c r="T51" i="14"/>
  <c r="I134" i="20"/>
  <c r="R40" i="14"/>
  <c r="R41" i="14"/>
  <c r="R42" i="14"/>
  <c r="T40" i="14"/>
  <c r="T41" i="14"/>
  <c r="I133" i="20"/>
  <c r="I131" i="20"/>
  <c r="R29" i="14"/>
  <c r="R30" i="14"/>
  <c r="R31" i="14"/>
  <c r="R32" i="14"/>
  <c r="R33" i="14"/>
  <c r="R34" i="14"/>
  <c r="R35" i="14"/>
  <c r="T29" i="14"/>
  <c r="T30" i="14"/>
  <c r="T33" i="14"/>
  <c r="T34" i="14"/>
  <c r="T35" i="14"/>
  <c r="I130" i="20"/>
  <c r="R28" i="14"/>
  <c r="T28" i="14"/>
  <c r="I129" i="20"/>
  <c r="R26" i="14"/>
  <c r="R27" i="14"/>
  <c r="T26" i="14"/>
  <c r="T27" i="14"/>
  <c r="I128" i="20"/>
  <c r="R25" i="14"/>
  <c r="T25" i="14"/>
  <c r="I127" i="20"/>
  <c r="R21" i="14"/>
  <c r="R22" i="14"/>
  <c r="R23" i="14"/>
  <c r="T21" i="14"/>
  <c r="T22" i="14"/>
  <c r="T23" i="14"/>
  <c r="I125" i="20"/>
  <c r="R16" i="14"/>
  <c r="R17" i="14"/>
  <c r="R18" i="14"/>
  <c r="R19" i="14"/>
  <c r="R20" i="14"/>
  <c r="T16" i="14"/>
  <c r="T17" i="14"/>
  <c r="T18" i="14"/>
  <c r="T19" i="14"/>
  <c r="T20" i="14"/>
  <c r="I124" i="20"/>
  <c r="R11" i="14"/>
  <c r="R12" i="14"/>
  <c r="R13" i="14"/>
  <c r="R14" i="14"/>
  <c r="R15" i="14"/>
  <c r="T11" i="14"/>
  <c r="T12" i="14"/>
  <c r="T13" i="14"/>
  <c r="T14" i="14"/>
  <c r="T15" i="14"/>
  <c r="I123" i="20"/>
  <c r="R218" i="19"/>
  <c r="R219" i="19"/>
  <c r="R220" i="19"/>
  <c r="T218" i="19"/>
  <c r="T219" i="19"/>
  <c r="T220" i="19"/>
  <c r="I120" i="20"/>
  <c r="R214" i="19"/>
  <c r="R216" i="19"/>
  <c r="R217" i="19"/>
  <c r="T214" i="19"/>
  <c r="T216" i="19"/>
  <c r="I119" i="20"/>
  <c r="R206" i="19"/>
  <c r="R207" i="19"/>
  <c r="R208" i="19"/>
  <c r="T206" i="19"/>
  <c r="T207" i="19"/>
  <c r="T208" i="19"/>
  <c r="I118" i="20"/>
  <c r="R195" i="19"/>
  <c r="R197" i="19"/>
  <c r="R198" i="19"/>
  <c r="R200" i="19"/>
  <c r="R203" i="19"/>
  <c r="T195" i="19"/>
  <c r="T198" i="19"/>
  <c r="T200" i="19"/>
  <c r="T203" i="19"/>
  <c r="I117" i="20"/>
  <c r="R191" i="19"/>
  <c r="R193" i="19"/>
  <c r="R194" i="19"/>
  <c r="T191" i="19"/>
  <c r="T193" i="19"/>
  <c r="T194" i="19"/>
  <c r="I116" i="20"/>
  <c r="R173" i="19"/>
  <c r="R174" i="19"/>
  <c r="R175" i="19"/>
  <c r="R176" i="19"/>
  <c r="R177" i="19"/>
  <c r="R178" i="19"/>
  <c r="R179" i="19"/>
  <c r="R180" i="19"/>
  <c r="R181" i="19"/>
  <c r="R182" i="19"/>
  <c r="R183" i="19"/>
  <c r="R185" i="19"/>
  <c r="R186" i="19"/>
  <c r="R187" i="19"/>
  <c r="R188" i="19"/>
  <c r="T173" i="19"/>
  <c r="T174" i="19"/>
  <c r="T175" i="19"/>
  <c r="T176" i="19"/>
  <c r="T177" i="19"/>
  <c r="T178" i="19"/>
  <c r="T179" i="19"/>
  <c r="T180" i="19"/>
  <c r="T181" i="19"/>
  <c r="T182" i="19"/>
  <c r="T183" i="19"/>
  <c r="T185" i="19"/>
  <c r="T186" i="19"/>
  <c r="T187" i="19"/>
  <c r="T188" i="19"/>
  <c r="I114" i="20"/>
  <c r="R169" i="19"/>
  <c r="R170" i="19"/>
  <c r="R171" i="19"/>
  <c r="T169" i="19"/>
  <c r="T170" i="19"/>
  <c r="T171" i="19"/>
  <c r="I113" i="20"/>
  <c r="R163" i="19"/>
  <c r="R164" i="19"/>
  <c r="R165" i="19"/>
  <c r="R166" i="19"/>
  <c r="R167" i="19"/>
  <c r="T163" i="19"/>
  <c r="T164" i="19"/>
  <c r="T165" i="19"/>
  <c r="T166" i="19"/>
  <c r="T167" i="19"/>
  <c r="I111" i="20"/>
  <c r="I110" i="20"/>
  <c r="R149" i="19"/>
  <c r="R150" i="19"/>
  <c r="R151" i="19"/>
  <c r="R152" i="19"/>
  <c r="R153" i="19"/>
  <c r="R154" i="19"/>
  <c r="T149" i="19"/>
  <c r="T150" i="19"/>
  <c r="T151" i="19"/>
  <c r="T152" i="19"/>
  <c r="T153" i="19"/>
  <c r="T154" i="19"/>
  <c r="I109" i="20"/>
  <c r="R148" i="19"/>
  <c r="T148" i="19"/>
  <c r="I108" i="20"/>
  <c r="R141" i="19"/>
  <c r="R142" i="19"/>
  <c r="R145" i="19"/>
  <c r="R146" i="19"/>
  <c r="T141" i="19"/>
  <c r="T142" i="19"/>
  <c r="T145" i="19"/>
  <c r="T146" i="19"/>
  <c r="I107" i="20"/>
  <c r="R137" i="19"/>
  <c r="R138" i="19"/>
  <c r="T137" i="19"/>
  <c r="T138" i="19"/>
  <c r="I106" i="20"/>
  <c r="R124" i="19"/>
  <c r="R126" i="19"/>
  <c r="R128" i="19"/>
  <c r="R130" i="19"/>
  <c r="R133" i="19"/>
  <c r="T124" i="19"/>
  <c r="T126" i="19"/>
  <c r="T128" i="19"/>
  <c r="T130" i="19"/>
  <c r="T133" i="19"/>
  <c r="I105" i="20"/>
  <c r="R121" i="19"/>
  <c r="T121" i="19"/>
  <c r="I104" i="20"/>
  <c r="R117" i="19"/>
  <c r="R118" i="19"/>
  <c r="R119" i="19"/>
  <c r="T117" i="19"/>
  <c r="T118" i="19"/>
  <c r="T119" i="19"/>
  <c r="I102" i="20"/>
  <c r="R114" i="19"/>
  <c r="R115" i="19"/>
  <c r="R116" i="19"/>
  <c r="T114" i="19"/>
  <c r="T115" i="19"/>
  <c r="T116" i="19"/>
  <c r="I101" i="20"/>
  <c r="R113" i="19"/>
  <c r="T113" i="19"/>
  <c r="I100" i="20"/>
  <c r="R107" i="19"/>
  <c r="R108" i="19"/>
  <c r="R109" i="19"/>
  <c r="T107" i="19"/>
  <c r="T108" i="19"/>
  <c r="T109" i="19"/>
  <c r="I98" i="20"/>
  <c r="R105" i="19"/>
  <c r="R106" i="19"/>
  <c r="T105" i="19"/>
  <c r="T106" i="19"/>
  <c r="I97" i="20"/>
  <c r="R96" i="19"/>
  <c r="R98" i="19"/>
  <c r="R99" i="19"/>
  <c r="R100" i="19"/>
  <c r="R101" i="19"/>
  <c r="R103" i="19"/>
  <c r="T96" i="19"/>
  <c r="T98" i="19"/>
  <c r="T99" i="19"/>
  <c r="T100" i="19"/>
  <c r="T103" i="19"/>
  <c r="I95" i="20"/>
  <c r="R94" i="19"/>
  <c r="R95" i="19"/>
  <c r="T94" i="19"/>
  <c r="T95" i="19"/>
  <c r="I94" i="20"/>
  <c r="R93" i="19"/>
  <c r="T93" i="19"/>
  <c r="I93" i="20"/>
  <c r="I92" i="20"/>
  <c r="R85" i="19"/>
  <c r="T85" i="19"/>
  <c r="I91" i="20"/>
  <c r="R77" i="19"/>
  <c r="R78" i="19"/>
  <c r="R81" i="19"/>
  <c r="T77" i="19"/>
  <c r="T78" i="19"/>
  <c r="T81" i="19"/>
  <c r="I90" i="20"/>
  <c r="I89" i="20"/>
  <c r="R68" i="19"/>
  <c r="R69" i="19"/>
  <c r="R70" i="19"/>
  <c r="R71" i="19"/>
  <c r="R72" i="19"/>
  <c r="R73" i="19"/>
  <c r="R74" i="19"/>
  <c r="R75" i="19"/>
  <c r="T68" i="19"/>
  <c r="T69" i="19"/>
  <c r="T70" i="19"/>
  <c r="T71" i="19"/>
  <c r="T72" i="19"/>
  <c r="T73" i="19"/>
  <c r="T74" i="19"/>
  <c r="T75" i="19"/>
  <c r="I88" i="20"/>
  <c r="I87" i="20"/>
  <c r="R45" i="19"/>
  <c r="R50" i="19"/>
  <c r="R52" i="19"/>
  <c r="R53" i="19"/>
  <c r="R54" i="19"/>
  <c r="R55" i="19"/>
  <c r="R57" i="19"/>
  <c r="R58" i="19"/>
  <c r="R62" i="19"/>
  <c r="T45" i="19"/>
  <c r="T50" i="19"/>
  <c r="T52" i="19"/>
  <c r="T53" i="19"/>
  <c r="T54" i="19"/>
  <c r="T55" i="19"/>
  <c r="T57" i="19"/>
  <c r="T58" i="19"/>
  <c r="T62" i="19"/>
  <c r="I85" i="20"/>
  <c r="R41" i="19"/>
  <c r="R43" i="19"/>
  <c r="T41" i="19"/>
  <c r="I84" i="20"/>
  <c r="R24" i="19"/>
  <c r="R26" i="19"/>
  <c r="R27" i="19"/>
  <c r="R29" i="19"/>
  <c r="R30" i="19"/>
  <c r="R38" i="19"/>
  <c r="R39" i="19"/>
  <c r="T24" i="19"/>
  <c r="T26" i="19"/>
  <c r="T27" i="19"/>
  <c r="T29" i="19"/>
  <c r="T30" i="19"/>
  <c r="T38" i="19"/>
  <c r="T39" i="19"/>
  <c r="I83" i="20"/>
  <c r="R13" i="19"/>
  <c r="R14" i="19"/>
  <c r="R18" i="19"/>
  <c r="R19" i="19"/>
  <c r="R21" i="19"/>
  <c r="R22" i="19"/>
  <c r="T13" i="19"/>
  <c r="T14" i="19"/>
  <c r="T18" i="19"/>
  <c r="T19" i="19"/>
  <c r="T21" i="19"/>
  <c r="T22" i="19"/>
  <c r="I82" i="20"/>
  <c r="R62" i="18"/>
  <c r="R63" i="18"/>
  <c r="R65" i="18"/>
  <c r="R66" i="18"/>
  <c r="R68" i="18"/>
  <c r="R69" i="18"/>
  <c r="R70" i="18"/>
  <c r="T62" i="18"/>
  <c r="T63" i="18"/>
  <c r="T66" i="18"/>
  <c r="T68" i="18"/>
  <c r="T69" i="18"/>
  <c r="T70" i="18"/>
  <c r="I79" i="20"/>
  <c r="R60" i="18"/>
  <c r="R61" i="18"/>
  <c r="T60" i="18"/>
  <c r="T61" i="18"/>
  <c r="I78" i="20"/>
  <c r="R55" i="18"/>
  <c r="R56" i="18"/>
  <c r="R58" i="18"/>
  <c r="T56" i="18"/>
  <c r="T58" i="18"/>
  <c r="I76" i="20"/>
  <c r="R54" i="18"/>
  <c r="T54" i="18"/>
  <c r="I75" i="20"/>
  <c r="R40" i="18"/>
  <c r="R41" i="18"/>
  <c r="R42" i="18"/>
  <c r="R43" i="18"/>
  <c r="R44" i="18"/>
  <c r="R45" i="18"/>
  <c r="R50" i="18"/>
  <c r="R51" i="18"/>
  <c r="R52" i="18"/>
  <c r="R53" i="18"/>
  <c r="T41" i="18"/>
  <c r="T42" i="18"/>
  <c r="T43" i="18"/>
  <c r="T44" i="18"/>
  <c r="T45" i="18"/>
  <c r="T50" i="18"/>
  <c r="T51" i="18"/>
  <c r="T52" i="18"/>
  <c r="T53" i="18"/>
  <c r="I74" i="20"/>
  <c r="R35" i="18"/>
  <c r="T35" i="18"/>
  <c r="I72" i="20"/>
  <c r="R29" i="18"/>
  <c r="R31" i="18"/>
  <c r="R32" i="18"/>
  <c r="R33" i="18"/>
  <c r="T29" i="18"/>
  <c r="T31" i="18"/>
  <c r="T32" i="18"/>
  <c r="T33" i="18"/>
  <c r="I71" i="20"/>
  <c r="R19" i="18"/>
  <c r="R20" i="18"/>
  <c r="R21" i="18"/>
  <c r="R22" i="18"/>
  <c r="R24" i="18"/>
  <c r="R25" i="18"/>
  <c r="R27" i="18"/>
  <c r="R28" i="18"/>
  <c r="T19" i="18"/>
  <c r="T20" i="18"/>
  <c r="T21" i="18"/>
  <c r="T22" i="18"/>
  <c r="T27" i="18"/>
  <c r="T28" i="18"/>
  <c r="I70" i="20"/>
  <c r="R14" i="18"/>
  <c r="R15" i="18"/>
  <c r="R16" i="18"/>
  <c r="R17" i="18"/>
  <c r="T14" i="18"/>
  <c r="T15" i="18"/>
  <c r="T16" i="18"/>
  <c r="T17" i="18"/>
  <c r="I68" i="20"/>
  <c r="R12" i="18"/>
  <c r="R13" i="18"/>
  <c r="T12" i="18"/>
  <c r="T13" i="18"/>
  <c r="I67" i="20"/>
  <c r="R162" i="16"/>
  <c r="R163" i="16"/>
  <c r="R164" i="16"/>
  <c r="R165" i="16"/>
  <c r="T162" i="16"/>
  <c r="T163" i="16"/>
  <c r="T164" i="16"/>
  <c r="T165" i="16"/>
  <c r="I64" i="20"/>
  <c r="R160" i="16"/>
  <c r="T160" i="16"/>
  <c r="I63" i="20"/>
  <c r="R158" i="16"/>
  <c r="R159" i="16"/>
  <c r="T158" i="16"/>
  <c r="T159" i="16"/>
  <c r="I62" i="20"/>
  <c r="R152" i="16"/>
  <c r="R153" i="16"/>
  <c r="R154" i="16"/>
  <c r="R155" i="16"/>
  <c r="T152" i="16"/>
  <c r="T153" i="16"/>
  <c r="T154" i="16"/>
  <c r="T155" i="16"/>
  <c r="I61" i="20"/>
  <c r="R145" i="16"/>
  <c r="R146" i="16"/>
  <c r="R147" i="16"/>
  <c r="R150" i="16"/>
  <c r="T145" i="16"/>
  <c r="T146" i="16"/>
  <c r="T147" i="16"/>
  <c r="I59" i="20"/>
  <c r="R138" i="16"/>
  <c r="R140" i="16"/>
  <c r="R141" i="16"/>
  <c r="R143" i="16"/>
  <c r="R144" i="16"/>
  <c r="T138" i="16"/>
  <c r="T140" i="16"/>
  <c r="T143" i="16"/>
  <c r="T144" i="16"/>
  <c r="I58" i="20"/>
  <c r="R129" i="16"/>
  <c r="R131" i="16"/>
  <c r="R133" i="16"/>
  <c r="R134" i="16"/>
  <c r="R135" i="16"/>
  <c r="R136" i="16"/>
  <c r="R137" i="16"/>
  <c r="T129" i="16"/>
  <c r="T131" i="16"/>
  <c r="T134" i="16"/>
  <c r="T136" i="16"/>
  <c r="T137" i="16"/>
  <c r="I57" i="20"/>
  <c r="R114" i="16"/>
  <c r="R115" i="16"/>
  <c r="R117" i="16"/>
  <c r="R120" i="16"/>
  <c r="R122" i="16"/>
  <c r="R124" i="16"/>
  <c r="R126" i="16"/>
  <c r="R127" i="16"/>
  <c r="T114" i="16"/>
  <c r="T115" i="16"/>
  <c r="T117" i="16"/>
  <c r="T120" i="16"/>
  <c r="T122" i="16"/>
  <c r="T124" i="16"/>
  <c r="T126" i="16"/>
  <c r="T127" i="16"/>
  <c r="I55" i="20"/>
  <c r="R108" i="16"/>
  <c r="R109" i="16"/>
  <c r="I54" i="20"/>
  <c r="R100" i="16"/>
  <c r="R101" i="16"/>
  <c r="R102" i="16"/>
  <c r="R105" i="16"/>
  <c r="T100" i="16"/>
  <c r="T101" i="16"/>
  <c r="T102" i="16"/>
  <c r="I53" i="20"/>
  <c r="I52" i="20"/>
  <c r="R82" i="16"/>
  <c r="R83" i="16"/>
  <c r="R84" i="16"/>
  <c r="R90" i="16"/>
  <c r="T82" i="16"/>
  <c r="T83" i="16"/>
  <c r="T84" i="16"/>
  <c r="T90" i="16"/>
  <c r="I51" i="20"/>
  <c r="R68" i="16"/>
  <c r="R71" i="16"/>
  <c r="R72" i="16"/>
  <c r="R73" i="16"/>
  <c r="R76" i="16"/>
  <c r="T68" i="16"/>
  <c r="T71" i="16"/>
  <c r="T72" i="16"/>
  <c r="T73" i="16"/>
  <c r="T76" i="16"/>
  <c r="I50" i="20"/>
  <c r="R64" i="16"/>
  <c r="R65" i="16"/>
  <c r="R66" i="16"/>
  <c r="T64" i="16"/>
  <c r="T66" i="16"/>
  <c r="I48" i="20"/>
  <c r="R60" i="16"/>
  <c r="R61" i="16"/>
  <c r="I47" i="20"/>
  <c r="R49" i="16"/>
  <c r="R53" i="16"/>
  <c r="R54" i="16"/>
  <c r="R55" i="16"/>
  <c r="R57" i="16"/>
  <c r="R58" i="16"/>
  <c r="T49" i="16"/>
  <c r="T54" i="16"/>
  <c r="T55" i="16"/>
  <c r="T57" i="16"/>
  <c r="T58" i="16"/>
  <c r="I46" i="20"/>
  <c r="R39" i="16"/>
  <c r="R40" i="16"/>
  <c r="R42" i="16"/>
  <c r="T39" i="16"/>
  <c r="T40" i="16"/>
  <c r="I45" i="20"/>
  <c r="R36" i="16"/>
  <c r="T36" i="16"/>
  <c r="I44" i="20"/>
  <c r="R33" i="16"/>
  <c r="R34" i="16"/>
  <c r="T33" i="16"/>
  <c r="T34" i="16"/>
  <c r="I43" i="20"/>
  <c r="R32" i="16"/>
  <c r="T32" i="16"/>
  <c r="I42" i="20"/>
  <c r="R24" i="16"/>
  <c r="R25" i="16"/>
  <c r="R30" i="16"/>
  <c r="T24" i="16"/>
  <c r="T25" i="16"/>
  <c r="T30" i="16"/>
  <c r="I41" i="20"/>
  <c r="I40" i="20"/>
  <c r="R176" i="17"/>
  <c r="R177" i="17"/>
  <c r="R179" i="17"/>
  <c r="R180" i="17"/>
  <c r="R181" i="17"/>
  <c r="T176" i="17"/>
  <c r="T177" i="17"/>
  <c r="T180" i="17"/>
  <c r="T181" i="17"/>
  <c r="I37" i="20"/>
  <c r="R171" i="17"/>
  <c r="R172" i="17"/>
  <c r="R173" i="17"/>
  <c r="R174" i="17"/>
  <c r="R175" i="17"/>
  <c r="T171" i="17"/>
  <c r="T172" i="17"/>
  <c r="T173" i="17"/>
  <c r="T175" i="17"/>
  <c r="I36" i="20"/>
  <c r="R163" i="17"/>
  <c r="R164" i="17"/>
  <c r="R165" i="17"/>
  <c r="R166" i="17"/>
  <c r="R168" i="17"/>
  <c r="T163" i="17"/>
  <c r="T164" i="17"/>
  <c r="T165" i="17"/>
  <c r="T166" i="17"/>
  <c r="T168" i="17"/>
  <c r="I35" i="20"/>
  <c r="R162" i="17"/>
  <c r="T162" i="17"/>
  <c r="I34" i="20"/>
  <c r="R155" i="17"/>
  <c r="R156" i="17"/>
  <c r="R157" i="17"/>
  <c r="R158" i="17"/>
  <c r="R160" i="17"/>
  <c r="T155" i="17"/>
  <c r="T156" i="17"/>
  <c r="T157" i="17"/>
  <c r="T158" i="17"/>
  <c r="T160" i="17"/>
  <c r="I33" i="20"/>
  <c r="R150" i="17"/>
  <c r="T150" i="17"/>
  <c r="I31" i="20"/>
  <c r="R146" i="17"/>
  <c r="R147" i="17"/>
  <c r="T146" i="17"/>
  <c r="T147" i="17"/>
  <c r="I30" i="20"/>
  <c r="R143" i="17"/>
  <c r="R144" i="17"/>
  <c r="T143" i="17"/>
  <c r="T144" i="17"/>
  <c r="I29" i="20"/>
  <c r="I28" i="20"/>
  <c r="R130" i="17"/>
  <c r="R134" i="17"/>
  <c r="T130" i="17"/>
  <c r="T134" i="17"/>
  <c r="I26" i="20"/>
  <c r="R121" i="17"/>
  <c r="R122" i="17"/>
  <c r="R125" i="17"/>
  <c r="R126" i="17"/>
  <c r="R127" i="17"/>
  <c r="R128" i="17"/>
  <c r="T121" i="17"/>
  <c r="T122" i="17"/>
  <c r="T125" i="17"/>
  <c r="T126" i="17"/>
  <c r="T127" i="17"/>
  <c r="T128" i="17"/>
  <c r="I25" i="20"/>
  <c r="R119" i="17"/>
  <c r="T119" i="17"/>
  <c r="I24" i="20"/>
  <c r="R114" i="17"/>
  <c r="R116" i="17"/>
  <c r="R117" i="17"/>
  <c r="T114" i="17"/>
  <c r="T116" i="17"/>
  <c r="T117" i="17"/>
  <c r="I23" i="20"/>
  <c r="R101" i="17"/>
  <c r="R102" i="17"/>
  <c r="R105" i="17"/>
  <c r="R107" i="17"/>
  <c r="R108" i="17"/>
  <c r="T101" i="17"/>
  <c r="T102" i="17"/>
  <c r="T105" i="17"/>
  <c r="T107" i="17"/>
  <c r="T108" i="17"/>
  <c r="I22" i="20"/>
  <c r="R87" i="17"/>
  <c r="R88" i="17"/>
  <c r="R90" i="17"/>
  <c r="R92" i="17"/>
  <c r="R93" i="17"/>
  <c r="R95" i="17"/>
  <c r="R96" i="17"/>
  <c r="R98" i="17"/>
  <c r="T87" i="17"/>
  <c r="T88" i="17"/>
  <c r="T92" i="17"/>
  <c r="T93" i="17"/>
  <c r="T95" i="17"/>
  <c r="T96" i="17"/>
  <c r="T98" i="17"/>
  <c r="I21" i="20"/>
  <c r="I20" i="20"/>
  <c r="R78" i="17"/>
  <c r="R79" i="17"/>
  <c r="R81" i="17"/>
  <c r="T79" i="17"/>
  <c r="T81" i="17"/>
  <c r="I19" i="20"/>
  <c r="R75" i="17"/>
  <c r="T75" i="17"/>
  <c r="I17" i="20"/>
  <c r="R62" i="17"/>
  <c r="R64" i="17"/>
  <c r="R66" i="17"/>
  <c r="R67" i="17"/>
  <c r="T62" i="17"/>
  <c r="T66" i="17"/>
  <c r="T67" i="17"/>
  <c r="I16" i="20"/>
  <c r="R57" i="17"/>
  <c r="R58" i="17"/>
  <c r="R59" i="17"/>
  <c r="R60" i="17"/>
  <c r="T57" i="17"/>
  <c r="T58" i="17"/>
  <c r="T59" i="17"/>
  <c r="T60" i="17"/>
  <c r="I15" i="20"/>
  <c r="R55" i="17"/>
  <c r="T55" i="17"/>
  <c r="I14" i="20"/>
  <c r="R37" i="17"/>
  <c r="R39" i="17"/>
  <c r="R40" i="17"/>
  <c r="R41" i="17"/>
  <c r="R42" i="17"/>
  <c r="R43" i="17"/>
  <c r="R44" i="17"/>
  <c r="R45" i="17"/>
  <c r="T37" i="17"/>
  <c r="T39" i="17"/>
  <c r="T40" i="17"/>
  <c r="T41" i="17"/>
  <c r="T42" i="17"/>
  <c r="T43" i="17"/>
  <c r="T44" i="17"/>
  <c r="T45" i="17"/>
  <c r="I13" i="20"/>
  <c r="R23" i="17"/>
  <c r="R30" i="17"/>
  <c r="R31" i="17"/>
  <c r="R32" i="17"/>
  <c r="T23" i="17"/>
  <c r="T30" i="17"/>
  <c r="T31" i="17"/>
  <c r="T32" i="17"/>
  <c r="I12" i="20"/>
  <c r="R15" i="17"/>
  <c r="R16" i="17"/>
  <c r="T15" i="17"/>
  <c r="T16" i="17"/>
  <c r="I11" i="20"/>
  <c r="R12" i="17"/>
  <c r="R13" i="17"/>
  <c r="T13" i="17"/>
  <c r="I10" i="20"/>
  <c r="AC48" i="18"/>
  <c r="AC47" i="18"/>
  <c r="AC46" i="18"/>
  <c r="AK13" i="15"/>
  <c r="AK204" i="19"/>
  <c r="AK202" i="19"/>
  <c r="AK201" i="19"/>
  <c r="AK189" i="19"/>
  <c r="AK160" i="19"/>
  <c r="AK140" i="19"/>
  <c r="AK139" i="19"/>
  <c r="AK135" i="19"/>
  <c r="AK36" i="19"/>
  <c r="AK64" i="18"/>
  <c r="AK37" i="18"/>
  <c r="AK178" i="17"/>
  <c r="AK149" i="17"/>
  <c r="AK139" i="17"/>
  <c r="AK140" i="17"/>
  <c r="AK138" i="17"/>
  <c r="AK137" i="17"/>
  <c r="AK129" i="17"/>
  <c r="AK106" i="17"/>
  <c r="AK97" i="17"/>
  <c r="AK80" i="17"/>
  <c r="AK68" i="17"/>
  <c r="AK51" i="17"/>
  <c r="AK33" i="17"/>
  <c r="I82" i="16"/>
  <c r="I48" i="16"/>
  <c r="I114" i="16"/>
  <c r="I107" i="16"/>
  <c r="I75" i="16"/>
  <c r="I68" i="16"/>
  <c r="AK19" i="15"/>
  <c r="AL19" i="15"/>
  <c r="AK20" i="15"/>
  <c r="AL20" i="15"/>
  <c r="AK21" i="15"/>
  <c r="AL21" i="15"/>
  <c r="AK22" i="15"/>
  <c r="AL22" i="15"/>
  <c r="AK25" i="15"/>
  <c r="AL25" i="15"/>
  <c r="AK26" i="15"/>
  <c r="AL26" i="15"/>
  <c r="AK27" i="15"/>
  <c r="AL27" i="15"/>
  <c r="AK28" i="15"/>
  <c r="AL28" i="15"/>
  <c r="AK29" i="15"/>
  <c r="AL29" i="15"/>
  <c r="AK30" i="15"/>
  <c r="AL30" i="15"/>
  <c r="AK31" i="15"/>
  <c r="AL31" i="15"/>
  <c r="AK32" i="15"/>
  <c r="AL32" i="15"/>
  <c r="AK33" i="15"/>
  <c r="AL33" i="15"/>
  <c r="AK34" i="15"/>
  <c r="AL34" i="15"/>
  <c r="AK35" i="15"/>
  <c r="AL35" i="15"/>
  <c r="AK36" i="15"/>
  <c r="AL36" i="15"/>
  <c r="AK37" i="15"/>
  <c r="AL37" i="15"/>
  <c r="AK38" i="15"/>
  <c r="AL38" i="15"/>
  <c r="AK39" i="15"/>
  <c r="AL39" i="15"/>
  <c r="AK99" i="17"/>
  <c r="AL99" i="17"/>
  <c r="AK168" i="17"/>
  <c r="AL168" i="17"/>
  <c r="J180" i="20"/>
  <c r="AK109" i="17"/>
  <c r="AL109" i="17"/>
  <c r="AK64" i="19"/>
  <c r="AL64" i="19"/>
  <c r="AK65" i="19"/>
  <c r="AL65" i="19"/>
  <c r="AK66" i="19"/>
  <c r="AL66" i="19"/>
  <c r="AK67" i="19"/>
  <c r="AL67" i="19"/>
  <c r="AK68" i="19"/>
  <c r="AL68" i="19"/>
  <c r="AK69" i="19"/>
  <c r="AL69" i="19"/>
  <c r="AK70" i="19"/>
  <c r="AL70" i="19"/>
  <c r="AK71" i="19"/>
  <c r="AL71" i="19"/>
  <c r="AK72" i="19"/>
  <c r="AL72" i="19"/>
  <c r="AK73" i="19"/>
  <c r="AL73" i="19"/>
  <c r="AK76" i="19"/>
  <c r="AL76" i="19"/>
  <c r="AK77" i="19"/>
  <c r="AL77" i="19"/>
  <c r="AK78" i="19"/>
  <c r="AL78" i="19"/>
  <c r="AK79" i="19"/>
  <c r="AL79" i="19"/>
  <c r="AK80" i="19"/>
  <c r="AL80" i="19"/>
  <c r="AK81" i="19"/>
  <c r="AL81" i="19"/>
  <c r="AK82" i="19"/>
  <c r="AL82" i="19"/>
  <c r="AK83" i="19"/>
  <c r="AL83" i="19"/>
  <c r="AK84" i="19"/>
  <c r="AL84" i="19"/>
  <c r="AK85" i="19"/>
  <c r="AL85" i="19"/>
  <c r="AK86" i="19"/>
  <c r="AL86" i="19"/>
  <c r="AK87" i="19"/>
  <c r="AL87" i="19"/>
  <c r="AK88" i="19"/>
  <c r="AL88" i="19"/>
  <c r="AK89" i="19"/>
  <c r="AL89" i="19"/>
  <c r="AK90" i="19"/>
  <c r="AL90" i="19"/>
  <c r="AK91" i="19"/>
  <c r="AL91" i="19"/>
  <c r="AK92" i="19"/>
  <c r="AL92" i="19"/>
  <c r="AK93" i="19"/>
  <c r="AL93" i="19"/>
  <c r="AK94" i="19"/>
  <c r="AL94" i="19"/>
  <c r="AK95" i="19"/>
  <c r="AL95" i="19"/>
  <c r="AK96" i="19"/>
  <c r="AL96" i="19"/>
  <c r="AK97" i="19"/>
  <c r="AL97" i="19"/>
  <c r="AK98" i="19"/>
  <c r="AL98" i="19"/>
  <c r="AK11" i="18"/>
  <c r="AL11" i="18"/>
  <c r="AK12" i="18"/>
  <c r="AL12" i="18"/>
  <c r="AK13" i="18"/>
  <c r="AL13" i="18"/>
  <c r="AK34" i="18"/>
  <c r="AL34" i="18"/>
  <c r="AK39" i="18"/>
  <c r="AL39" i="18"/>
  <c r="AK40" i="18"/>
  <c r="AL40" i="18"/>
  <c r="AK41" i="18"/>
  <c r="AL41" i="18"/>
  <c r="AK42" i="18"/>
  <c r="AL42" i="18"/>
  <c r="AK43" i="18"/>
  <c r="AL43" i="18"/>
  <c r="AK44" i="18"/>
  <c r="AL44" i="18"/>
  <c r="AK54" i="18"/>
  <c r="AL54" i="18"/>
  <c r="AK55" i="18"/>
  <c r="AL55" i="18"/>
  <c r="AK56" i="18"/>
  <c r="AL56" i="18"/>
  <c r="AK57" i="18"/>
  <c r="AL57" i="18"/>
  <c r="AK58" i="18"/>
  <c r="AL58" i="18"/>
  <c r="J178" i="20"/>
  <c r="AK17" i="17"/>
  <c r="AL17" i="17"/>
  <c r="AK44" i="17"/>
  <c r="AL44" i="17"/>
  <c r="AK71" i="17"/>
  <c r="AL71" i="17"/>
  <c r="AK95" i="17"/>
  <c r="AL95" i="17"/>
  <c r="AK100" i="17"/>
  <c r="AL100" i="17"/>
  <c r="AK101" i="17"/>
  <c r="AL101" i="17"/>
  <c r="AK102" i="17"/>
  <c r="AL102" i="17"/>
  <c r="AK103" i="17"/>
  <c r="AL103" i="17"/>
  <c r="AK104" i="17"/>
  <c r="AL104" i="17"/>
  <c r="AK105" i="17"/>
  <c r="AL105" i="17"/>
  <c r="AL106" i="17"/>
  <c r="AK107" i="17"/>
  <c r="AL107" i="17"/>
  <c r="AK108" i="17"/>
  <c r="AL108" i="17"/>
  <c r="AK152" i="17"/>
  <c r="AL152" i="17"/>
  <c r="AK153" i="17"/>
  <c r="AL153" i="17"/>
  <c r="AK154" i="17"/>
  <c r="AL154" i="17"/>
  <c r="AK155" i="17"/>
  <c r="AL155" i="17"/>
  <c r="AK156" i="17"/>
  <c r="AL156" i="17"/>
  <c r="AK157" i="17"/>
  <c r="AL157" i="17"/>
  <c r="AK158" i="17"/>
  <c r="AL158" i="17"/>
  <c r="AK159" i="17"/>
  <c r="AL159" i="17"/>
  <c r="AK160" i="17"/>
  <c r="AL160" i="17"/>
  <c r="AK161" i="17"/>
  <c r="AL161" i="17"/>
  <c r="AK162" i="17"/>
  <c r="AL162" i="17"/>
  <c r="AK163" i="17"/>
  <c r="AL163" i="17"/>
  <c r="AK164" i="17"/>
  <c r="AL164" i="17"/>
  <c r="AK165" i="17"/>
  <c r="AL165" i="17"/>
  <c r="AK166" i="17"/>
  <c r="AL166" i="17"/>
  <c r="AK171" i="17"/>
  <c r="AL171" i="17"/>
  <c r="AK172" i="17"/>
  <c r="AL172" i="17"/>
  <c r="AK173" i="17"/>
  <c r="AL173" i="17"/>
  <c r="AK174" i="17"/>
  <c r="AL174" i="17"/>
  <c r="AK175" i="17"/>
  <c r="AL175" i="17"/>
  <c r="AK176" i="17"/>
  <c r="AL176" i="17"/>
  <c r="AK14" i="18"/>
  <c r="AL14" i="18"/>
  <c r="AK15" i="18"/>
  <c r="AL15" i="18"/>
  <c r="AK19" i="18"/>
  <c r="AL19" i="18"/>
  <c r="AK20" i="18"/>
  <c r="AL20" i="18"/>
  <c r="AK21" i="18"/>
  <c r="AL21" i="18"/>
  <c r="AK22" i="18"/>
  <c r="AL22" i="18"/>
  <c r="AK187" i="19"/>
  <c r="AL187" i="19"/>
  <c r="AK36" i="14"/>
  <c r="AL36" i="14"/>
  <c r="AK37" i="14"/>
  <c r="AL37" i="14"/>
  <c r="J176" i="20"/>
  <c r="AK169" i="17"/>
  <c r="AL169" i="17"/>
  <c r="AK11" i="15"/>
  <c r="AL11" i="15"/>
  <c r="AK12" i="15"/>
  <c r="AL12" i="15"/>
  <c r="AL13" i="15"/>
  <c r="AK14" i="15"/>
  <c r="AL14" i="15"/>
  <c r="AK15" i="15"/>
  <c r="AL15" i="15"/>
  <c r="AK16" i="15"/>
  <c r="AL16" i="15"/>
  <c r="J175" i="20"/>
  <c r="AK11" i="17"/>
  <c r="AL11" i="17"/>
  <c r="AK32" i="17"/>
  <c r="AL32" i="17"/>
  <c r="AK121" i="17"/>
  <c r="AL121" i="17"/>
  <c r="AK122" i="17"/>
  <c r="AL122" i="17"/>
  <c r="AK123" i="17"/>
  <c r="AL123" i="17"/>
  <c r="AK124" i="17"/>
  <c r="AL124" i="17"/>
  <c r="AK125" i="17"/>
  <c r="AL125" i="17"/>
  <c r="AK126" i="17"/>
  <c r="AL126" i="17"/>
  <c r="AK127" i="17"/>
  <c r="AL127" i="17"/>
  <c r="AK128" i="17"/>
  <c r="AL128" i="17"/>
  <c r="AL129" i="17"/>
  <c r="AK23" i="18"/>
  <c r="AL23" i="18"/>
  <c r="AK24" i="18"/>
  <c r="AL24" i="18"/>
  <c r="AK25" i="18"/>
  <c r="AL25" i="18"/>
  <c r="AK26" i="18"/>
  <c r="AL26" i="18"/>
  <c r="AK27" i="18"/>
  <c r="AL27" i="18"/>
  <c r="AK28" i="18"/>
  <c r="AL28" i="18"/>
  <c r="AK29" i="18"/>
  <c r="AL29" i="18"/>
  <c r="AK30" i="18"/>
  <c r="AL30" i="18"/>
  <c r="AK35" i="18"/>
  <c r="AL35" i="18"/>
  <c r="AK36" i="18"/>
  <c r="AL36" i="18"/>
  <c r="AL37" i="18"/>
  <c r="AK184" i="19"/>
  <c r="AL184" i="19"/>
  <c r="AK185" i="19"/>
  <c r="AL185" i="19"/>
  <c r="AK186" i="19"/>
  <c r="AL186" i="19"/>
  <c r="AK191" i="19"/>
  <c r="AL191" i="19"/>
  <c r="AK192" i="19"/>
  <c r="AL192" i="19"/>
  <c r="AK193" i="19"/>
  <c r="AL193" i="19"/>
  <c r="AK194" i="19"/>
  <c r="AL194" i="19"/>
  <c r="AK195" i="19"/>
  <c r="AL195" i="19"/>
  <c r="AK196" i="19"/>
  <c r="AL196" i="19"/>
  <c r="AK197" i="19"/>
  <c r="AL197" i="19"/>
  <c r="AK198" i="19"/>
  <c r="AL198" i="19"/>
  <c r="AK199" i="19"/>
  <c r="AL199" i="19"/>
  <c r="AK200" i="19"/>
  <c r="AL200" i="19"/>
  <c r="AL201" i="19"/>
  <c r="AL202" i="19"/>
  <c r="AK203" i="19"/>
  <c r="AL203" i="19"/>
  <c r="AL204" i="19"/>
  <c r="AK205" i="19"/>
  <c r="AL205" i="19"/>
  <c r="AK206" i="19"/>
  <c r="AL206" i="19"/>
  <c r="AK207" i="19"/>
  <c r="AL207" i="19"/>
  <c r="AK208" i="19"/>
  <c r="AL208" i="19"/>
  <c r="AK209" i="19"/>
  <c r="AL209" i="19"/>
  <c r="AK210" i="19"/>
  <c r="AL210" i="19"/>
  <c r="AK211" i="19"/>
  <c r="AL211" i="19"/>
  <c r="AK212" i="19"/>
  <c r="AL212" i="19"/>
  <c r="AK213" i="19"/>
  <c r="AL213" i="19"/>
  <c r="AK214" i="19"/>
  <c r="AL214" i="19"/>
  <c r="AK215" i="19"/>
  <c r="AL215" i="19"/>
  <c r="AK216" i="19"/>
  <c r="AL216" i="19"/>
  <c r="AK217" i="19"/>
  <c r="AL217" i="19"/>
  <c r="AK218" i="19"/>
  <c r="AL218" i="19"/>
  <c r="AK219" i="19"/>
  <c r="AL219" i="19"/>
  <c r="AK220" i="19"/>
  <c r="AL220" i="19"/>
  <c r="J171" i="20"/>
  <c r="AK19" i="17"/>
  <c r="AL19" i="17"/>
  <c r="AK45" i="17"/>
  <c r="AL45" i="17"/>
  <c r="AK120" i="17"/>
  <c r="AL120" i="17"/>
  <c r="AK145" i="17"/>
  <c r="AL145" i="17"/>
  <c r="AK167" i="17"/>
  <c r="AL167" i="17"/>
  <c r="AK16" i="18"/>
  <c r="AL16" i="18"/>
  <c r="AK17" i="18"/>
  <c r="AL17" i="18"/>
  <c r="AK31" i="18"/>
  <c r="AL31" i="18"/>
  <c r="AK74" i="19"/>
  <c r="AL74" i="19"/>
  <c r="AK75" i="19"/>
  <c r="AL75" i="19"/>
  <c r="AK115" i="19"/>
  <c r="AL115" i="19"/>
  <c r="AK116" i="19"/>
  <c r="AL116" i="19"/>
  <c r="AK167" i="19"/>
  <c r="AL167" i="19"/>
  <c r="AK172" i="19"/>
  <c r="AL172" i="19"/>
  <c r="AK173" i="19"/>
  <c r="AL173" i="19"/>
  <c r="AK174" i="19"/>
  <c r="AL174" i="19"/>
  <c r="AK175" i="19"/>
  <c r="AL175" i="19"/>
  <c r="AK176" i="19"/>
  <c r="AL176" i="19"/>
  <c r="AK177" i="19"/>
  <c r="AL177" i="19"/>
  <c r="AK178" i="19"/>
  <c r="AL178" i="19"/>
  <c r="AK179" i="19"/>
  <c r="AL179" i="19"/>
  <c r="AK180" i="19"/>
  <c r="AL180" i="19"/>
  <c r="AK181" i="19"/>
  <c r="AL181" i="19"/>
  <c r="AK182" i="19"/>
  <c r="AL182" i="19"/>
  <c r="AK183" i="19"/>
  <c r="AL183" i="19"/>
  <c r="AK18" i="15"/>
  <c r="AL18" i="15"/>
  <c r="AK23" i="15"/>
  <c r="AL23" i="15"/>
  <c r="AK24" i="15"/>
  <c r="AL24" i="15"/>
  <c r="AK40" i="15"/>
  <c r="AL40" i="15"/>
  <c r="AK41" i="15"/>
  <c r="AL41" i="15"/>
  <c r="AK42" i="15"/>
  <c r="AL42" i="15"/>
  <c r="AK43" i="15"/>
  <c r="AL43" i="15"/>
  <c r="AK44" i="15"/>
  <c r="AL44" i="15"/>
  <c r="AK45" i="15"/>
  <c r="AL45" i="15"/>
  <c r="AK46" i="15"/>
  <c r="AL46" i="15"/>
  <c r="AK47" i="15"/>
  <c r="AL47" i="15"/>
  <c r="AK48" i="15"/>
  <c r="AL48" i="15"/>
  <c r="AK49" i="15"/>
  <c r="AL49" i="15"/>
  <c r="AK51" i="15"/>
  <c r="AL51" i="15"/>
  <c r="AK52" i="15"/>
  <c r="AL52" i="15"/>
  <c r="AK53" i="15"/>
  <c r="AL53" i="15"/>
  <c r="AK54" i="15"/>
  <c r="AL54" i="15"/>
  <c r="AK55" i="15"/>
  <c r="AL55" i="15"/>
  <c r="AK56" i="15"/>
  <c r="AL56" i="15"/>
  <c r="AK57" i="15"/>
  <c r="AL57" i="15"/>
  <c r="AK58" i="15"/>
  <c r="AL58" i="15"/>
  <c r="AK59" i="15"/>
  <c r="AL59" i="15"/>
  <c r="AK60" i="15"/>
  <c r="AL60" i="15"/>
  <c r="AK61" i="15"/>
  <c r="AL61" i="15"/>
  <c r="AK62" i="15"/>
  <c r="AL62" i="15"/>
  <c r="AK63" i="15"/>
  <c r="AL63" i="15"/>
  <c r="AK64" i="15"/>
  <c r="AL64" i="15"/>
  <c r="AK65" i="15"/>
  <c r="AL65" i="15"/>
  <c r="AK66" i="15"/>
  <c r="AL66" i="15"/>
  <c r="AK67" i="15"/>
  <c r="AL67" i="15"/>
  <c r="AK68" i="15"/>
  <c r="AL68" i="15"/>
  <c r="J170" i="20"/>
  <c r="AK105" i="19"/>
  <c r="AL105" i="19"/>
  <c r="AK106" i="19"/>
  <c r="AL106" i="19"/>
  <c r="AK107" i="19"/>
  <c r="AL107" i="19"/>
  <c r="AK108" i="19"/>
  <c r="AL108" i="19"/>
  <c r="AK109" i="19"/>
  <c r="AL109" i="19"/>
  <c r="AK110" i="19"/>
  <c r="AL110" i="19"/>
  <c r="AK111" i="19"/>
  <c r="AL111" i="19"/>
  <c r="AK112" i="19"/>
  <c r="AL112" i="19"/>
  <c r="AK113" i="19"/>
  <c r="AL113" i="19"/>
  <c r="AK114" i="19"/>
  <c r="AL114" i="19"/>
  <c r="AK117" i="19"/>
  <c r="AL117" i="19"/>
  <c r="AK118" i="19"/>
  <c r="AL118" i="19"/>
  <c r="AK119" i="19"/>
  <c r="AL119" i="19"/>
  <c r="J169" i="20"/>
  <c r="AK39" i="19"/>
  <c r="AL39" i="19"/>
  <c r="AK164" i="19"/>
  <c r="AL164" i="19"/>
  <c r="AK165" i="19"/>
  <c r="AL165" i="19"/>
  <c r="AK166" i="19"/>
  <c r="AL166" i="19"/>
  <c r="AK170" i="17"/>
  <c r="AL170" i="17"/>
  <c r="AK11" i="14"/>
  <c r="AL11" i="14"/>
  <c r="AK12" i="14"/>
  <c r="AL12" i="14"/>
  <c r="AK13" i="14"/>
  <c r="AL13" i="14"/>
  <c r="AK14" i="14"/>
  <c r="AL14" i="14"/>
  <c r="AK15" i="14"/>
  <c r="AL15" i="14"/>
  <c r="AK16" i="14"/>
  <c r="AL16" i="14"/>
  <c r="AK17" i="14"/>
  <c r="AL17" i="14"/>
  <c r="AK18" i="14"/>
  <c r="AL18" i="14"/>
  <c r="AK19" i="14"/>
  <c r="AL19" i="14"/>
  <c r="AK20" i="14"/>
  <c r="AL20" i="14"/>
  <c r="AK21" i="14"/>
  <c r="AL21" i="14"/>
  <c r="AK22" i="14"/>
  <c r="AL22" i="14"/>
  <c r="AK23" i="14"/>
  <c r="AL23" i="14"/>
  <c r="AK25" i="14"/>
  <c r="AL25" i="14"/>
  <c r="AK26" i="14"/>
  <c r="AL26" i="14"/>
  <c r="AK27" i="14"/>
  <c r="AL27" i="14"/>
  <c r="AK28" i="14"/>
  <c r="AL28" i="14"/>
  <c r="AK29" i="14"/>
  <c r="AL29" i="14"/>
  <c r="AK30" i="14"/>
  <c r="AL30" i="14"/>
  <c r="AK31" i="14"/>
  <c r="AL31" i="14"/>
  <c r="AK32" i="14"/>
  <c r="AL32" i="14"/>
  <c r="AK33" i="14"/>
  <c r="AL33" i="14"/>
  <c r="AK34" i="14"/>
  <c r="AL34" i="14"/>
  <c r="AK35" i="14"/>
  <c r="AL35" i="14"/>
  <c r="AK38" i="14"/>
  <c r="AL38" i="14"/>
  <c r="AK40" i="14"/>
  <c r="AL40" i="14"/>
  <c r="AK41" i="14"/>
  <c r="AL41" i="14"/>
  <c r="AK42" i="14"/>
  <c r="AL42" i="14"/>
  <c r="AK43" i="14"/>
  <c r="AL43" i="14"/>
  <c r="AK44" i="14"/>
  <c r="AL44" i="14"/>
  <c r="AK45" i="14"/>
  <c r="AL45" i="14"/>
  <c r="AK46" i="14"/>
  <c r="AL46" i="14"/>
  <c r="AK47" i="14"/>
  <c r="AL47" i="14"/>
  <c r="AK48" i="14"/>
  <c r="AL48" i="14"/>
  <c r="AK49" i="14"/>
  <c r="AL49" i="14"/>
  <c r="AK50" i="14"/>
  <c r="AL50" i="14"/>
  <c r="AK51" i="14"/>
  <c r="AL51" i="14"/>
  <c r="AK52" i="14"/>
  <c r="AL52" i="14"/>
  <c r="AK53" i="14"/>
  <c r="AL53" i="14"/>
  <c r="J168" i="20"/>
  <c r="AK56" i="17"/>
  <c r="AL56" i="17"/>
  <c r="AK110" i="17"/>
  <c r="AL110" i="17"/>
  <c r="AK111" i="17"/>
  <c r="AL111" i="17"/>
  <c r="AK112" i="17"/>
  <c r="AL112" i="17"/>
  <c r="AK121" i="19"/>
  <c r="AL121" i="19"/>
  <c r="AK122" i="19"/>
  <c r="AL122" i="19"/>
  <c r="AK123" i="19"/>
  <c r="AL123" i="19"/>
  <c r="AK124" i="19"/>
  <c r="AL124" i="19"/>
  <c r="AK125" i="19"/>
  <c r="AL125" i="19"/>
  <c r="AK126" i="19"/>
  <c r="AL126" i="19"/>
  <c r="AK127" i="19"/>
  <c r="AL127" i="19"/>
  <c r="AK128" i="19"/>
  <c r="AL128" i="19"/>
  <c r="AK129" i="19"/>
  <c r="AL129" i="19"/>
  <c r="AK130" i="19"/>
  <c r="AL130" i="19"/>
  <c r="AK131" i="19"/>
  <c r="AL131" i="19"/>
  <c r="AK132" i="19"/>
  <c r="AL132" i="19"/>
  <c r="AK133" i="19"/>
  <c r="AL133" i="19"/>
  <c r="AK134" i="19"/>
  <c r="AL134" i="19"/>
  <c r="AL135" i="19"/>
  <c r="AK136" i="19"/>
  <c r="AL136" i="19"/>
  <c r="AK137" i="19"/>
  <c r="AL137" i="19"/>
  <c r="AK138" i="19"/>
  <c r="AL138" i="19"/>
  <c r="AL139" i="19"/>
  <c r="AL140" i="19"/>
  <c r="AK141" i="19"/>
  <c r="AL141" i="19"/>
  <c r="AK142" i="19"/>
  <c r="AL142" i="19"/>
  <c r="AK143" i="19"/>
  <c r="AL143" i="19"/>
  <c r="AK144" i="19"/>
  <c r="AL144" i="19"/>
  <c r="AK145" i="19"/>
  <c r="AL145" i="19"/>
  <c r="AK146" i="19"/>
  <c r="AL146" i="19"/>
  <c r="AK147" i="19"/>
  <c r="AL147" i="19"/>
  <c r="AK148" i="19"/>
  <c r="AL148" i="19"/>
  <c r="AK149" i="19"/>
  <c r="AL149" i="19"/>
  <c r="AK150" i="19"/>
  <c r="AL150" i="19"/>
  <c r="AK151" i="19"/>
  <c r="AL151" i="19"/>
  <c r="AK152" i="19"/>
  <c r="AL152" i="19"/>
  <c r="AK153" i="19"/>
  <c r="AL153" i="19"/>
  <c r="AK154" i="19"/>
  <c r="AL154" i="19"/>
  <c r="AK155" i="19"/>
  <c r="AL155" i="19"/>
  <c r="AK156" i="19"/>
  <c r="AL156" i="19"/>
  <c r="AK157" i="19"/>
  <c r="AL157" i="19"/>
  <c r="AK158" i="19"/>
  <c r="AL158" i="19"/>
  <c r="AK159" i="19"/>
  <c r="AL159" i="19"/>
  <c r="AL160" i="19"/>
  <c r="AK161" i="19"/>
  <c r="AL161" i="19"/>
  <c r="AK162" i="19"/>
  <c r="AL162" i="19"/>
  <c r="AK163" i="19"/>
  <c r="AL163" i="19"/>
  <c r="AK188" i="19"/>
  <c r="AL188" i="19"/>
  <c r="AL189" i="19"/>
  <c r="J167" i="20"/>
  <c r="AK12" i="17"/>
  <c r="AL12" i="17"/>
  <c r="AK18" i="17"/>
  <c r="AL18" i="17"/>
  <c r="AK25" i="17"/>
  <c r="AL25" i="17"/>
  <c r="AK26" i="17"/>
  <c r="AL26" i="17"/>
  <c r="AK27" i="17"/>
  <c r="AL27" i="17"/>
  <c r="AK28" i="17"/>
  <c r="AL28" i="17"/>
  <c r="AK29" i="17"/>
  <c r="AL29" i="17"/>
  <c r="AK35" i="17"/>
  <c r="AL35" i="17"/>
  <c r="AK36" i="17"/>
  <c r="AL36" i="17"/>
  <c r="AK37" i="17"/>
  <c r="AL37" i="17"/>
  <c r="AK38" i="17"/>
  <c r="AL38" i="17"/>
  <c r="AK39" i="17"/>
  <c r="AL39" i="17"/>
  <c r="AK40" i="17"/>
  <c r="AL40" i="17"/>
  <c r="AK41" i="17"/>
  <c r="AL41" i="17"/>
  <c r="AK42" i="17"/>
  <c r="AL42" i="17"/>
  <c r="AK43" i="17"/>
  <c r="AL43" i="17"/>
  <c r="AK96" i="17"/>
  <c r="AL96" i="17"/>
  <c r="AK60" i="18"/>
  <c r="AL60" i="18"/>
  <c r="AK61" i="18"/>
  <c r="AL61" i="18"/>
  <c r="AK62" i="18"/>
  <c r="AL62" i="18"/>
  <c r="AK63" i="18"/>
  <c r="AL63" i="18"/>
  <c r="AL64" i="18"/>
  <c r="AK65" i="18"/>
  <c r="AL65" i="18"/>
  <c r="AK66" i="18"/>
  <c r="AL66" i="18"/>
  <c r="AK67" i="18"/>
  <c r="AL67" i="18"/>
  <c r="J163" i="20"/>
  <c r="AK118" i="17"/>
  <c r="AL118" i="17"/>
  <c r="AK119" i="17"/>
  <c r="AL119" i="17"/>
  <c r="AK169" i="19"/>
  <c r="AL169" i="19"/>
  <c r="AK170" i="19"/>
  <c r="AL170" i="19"/>
  <c r="AK171" i="19"/>
  <c r="AL171" i="19"/>
  <c r="J162" i="20"/>
  <c r="AL97" i="17"/>
  <c r="AK32" i="18"/>
  <c r="AL32" i="18"/>
  <c r="AK33" i="18"/>
  <c r="AL33" i="18"/>
  <c r="J159" i="20"/>
  <c r="AK57" i="17"/>
  <c r="AL57" i="17"/>
  <c r="AK58" i="17"/>
  <c r="AL58" i="17"/>
  <c r="AK59" i="17"/>
  <c r="AL59" i="17"/>
  <c r="AK60" i="17"/>
  <c r="AL60" i="17"/>
  <c r="AK177" i="17"/>
  <c r="AL177" i="17"/>
  <c r="AL178" i="17"/>
  <c r="AK179" i="17"/>
  <c r="AL179" i="17"/>
  <c r="AK180" i="17"/>
  <c r="AL180" i="17"/>
  <c r="AK181" i="17"/>
  <c r="AL181" i="17"/>
  <c r="AK17" i="15"/>
  <c r="AL17" i="15"/>
  <c r="J158" i="20"/>
  <c r="AK13" i="17"/>
  <c r="AL13" i="17"/>
  <c r="AK11" i="19"/>
  <c r="AL11" i="19"/>
  <c r="AK12" i="19"/>
  <c r="AL12" i="19"/>
  <c r="AK13" i="19"/>
  <c r="AL13" i="19"/>
  <c r="AK14" i="19"/>
  <c r="AL14" i="19"/>
  <c r="AK15" i="19"/>
  <c r="AL15" i="19"/>
  <c r="AK16" i="19"/>
  <c r="AL16" i="19"/>
  <c r="AK17" i="19"/>
  <c r="AL17" i="19"/>
  <c r="AK18" i="19"/>
  <c r="AL18" i="19"/>
  <c r="AK19" i="19"/>
  <c r="AL19" i="19"/>
  <c r="AK20" i="19"/>
  <c r="AL20" i="19"/>
  <c r="AK21" i="19"/>
  <c r="AL21" i="19"/>
  <c r="AK22" i="19"/>
  <c r="AL22" i="19"/>
  <c r="AK23" i="19"/>
  <c r="AL23" i="19"/>
  <c r="AK24" i="19"/>
  <c r="AL24" i="19"/>
  <c r="AK25" i="19"/>
  <c r="AL25" i="19"/>
  <c r="AK26" i="19"/>
  <c r="AL26" i="19"/>
  <c r="AK27" i="19"/>
  <c r="AL27" i="19"/>
  <c r="AK28" i="19"/>
  <c r="AL28" i="19"/>
  <c r="AK29" i="19"/>
  <c r="AL29" i="19"/>
  <c r="AK30" i="19"/>
  <c r="AL30" i="19"/>
  <c r="AK31" i="19"/>
  <c r="AL31" i="19"/>
  <c r="AK32" i="19"/>
  <c r="AL32" i="19"/>
  <c r="AK33" i="19"/>
  <c r="AL33" i="19"/>
  <c r="AK34" i="19"/>
  <c r="AL34" i="19"/>
  <c r="AK35" i="19"/>
  <c r="AL35" i="19"/>
  <c r="AL36" i="19"/>
  <c r="AK37" i="19"/>
  <c r="AL37" i="19"/>
  <c r="AK38" i="19"/>
  <c r="AL38" i="19"/>
  <c r="AK40" i="19"/>
  <c r="AL40" i="19"/>
  <c r="AK41" i="19"/>
  <c r="AL41" i="19"/>
  <c r="AK42" i="19"/>
  <c r="AL42" i="19"/>
  <c r="AK43" i="19"/>
  <c r="AL43" i="19"/>
  <c r="AK44" i="19"/>
  <c r="AL44" i="19"/>
  <c r="AK45" i="19"/>
  <c r="AL45" i="19"/>
  <c r="AK46" i="19"/>
  <c r="AL46" i="19"/>
  <c r="AK47" i="19"/>
  <c r="AL47" i="19"/>
  <c r="AK48" i="19"/>
  <c r="AL48" i="19"/>
  <c r="AK49" i="19"/>
  <c r="AL49" i="19"/>
  <c r="AK50" i="19"/>
  <c r="AL50" i="19"/>
  <c r="AK51" i="19"/>
  <c r="AL51" i="19"/>
  <c r="AK52" i="19"/>
  <c r="AL52" i="19"/>
  <c r="AK53" i="19"/>
  <c r="AL53" i="19"/>
  <c r="AK54" i="19"/>
  <c r="AL54" i="19"/>
  <c r="AK55" i="19"/>
  <c r="AL55" i="19"/>
  <c r="AK56" i="19"/>
  <c r="AL56" i="19"/>
  <c r="AK57" i="19"/>
  <c r="AL57" i="19"/>
  <c r="AK58" i="19"/>
  <c r="AL58" i="19"/>
  <c r="AK59" i="19"/>
  <c r="AL59" i="19"/>
  <c r="AK60" i="19"/>
  <c r="AL60" i="19"/>
  <c r="AK61" i="19"/>
  <c r="AL61" i="19"/>
  <c r="AK62" i="19"/>
  <c r="AL62" i="19"/>
  <c r="J164" i="20"/>
  <c r="I146" i="20"/>
  <c r="I143" i="20"/>
  <c r="I137" i="20"/>
  <c r="I132" i="20"/>
  <c r="I126" i="20"/>
  <c r="I122" i="20"/>
  <c r="I115" i="20"/>
  <c r="I112" i="20"/>
  <c r="I103" i="20"/>
  <c r="R110" i="19"/>
  <c r="R111" i="19"/>
  <c r="R112" i="19"/>
  <c r="I99" i="20"/>
  <c r="I96" i="20"/>
  <c r="I86" i="20"/>
  <c r="I81" i="20"/>
  <c r="I77" i="20"/>
  <c r="I73" i="20"/>
  <c r="I69" i="20"/>
  <c r="I66" i="20"/>
  <c r="I60" i="20"/>
  <c r="I56" i="20"/>
  <c r="I49" i="20"/>
  <c r="I39" i="20"/>
  <c r="I32" i="20"/>
  <c r="I27" i="20"/>
  <c r="I18" i="20"/>
  <c r="I9" i="20"/>
  <c r="I8" i="20"/>
  <c r="I38" i="20"/>
  <c r="I65" i="20"/>
  <c r="R63" i="19"/>
  <c r="R104" i="19"/>
  <c r="R120" i="19"/>
  <c r="R168" i="19"/>
  <c r="R221" i="19"/>
  <c r="I80" i="20"/>
  <c r="R24" i="14"/>
  <c r="R39" i="14"/>
  <c r="R54" i="14"/>
  <c r="I121" i="20"/>
  <c r="R50" i="15"/>
  <c r="R69" i="15"/>
  <c r="R77" i="15"/>
  <c r="I136" i="20"/>
  <c r="I148" i="20"/>
  <c r="AK47" i="17"/>
  <c r="AL47" i="17"/>
  <c r="AC207" i="17"/>
  <c r="J181" i="20"/>
  <c r="K181" i="20"/>
  <c r="AC189" i="17"/>
  <c r="AC76" i="18"/>
  <c r="K159" i="20"/>
  <c r="AK132" i="17"/>
  <c r="AL132" i="17"/>
  <c r="AC190" i="17"/>
  <c r="J160" i="20"/>
  <c r="K160" i="20"/>
  <c r="AK130" i="17"/>
  <c r="AL130" i="17"/>
  <c r="AK131" i="17"/>
  <c r="AL131" i="17"/>
  <c r="AC191" i="17"/>
  <c r="J161" i="20"/>
  <c r="K161" i="20"/>
  <c r="AC192" i="17"/>
  <c r="AC226" i="19"/>
  <c r="K162" i="20"/>
  <c r="AC193" i="17"/>
  <c r="AC171" i="16"/>
  <c r="AC77" i="18"/>
  <c r="K163" i="20"/>
  <c r="AC194" i="17"/>
  <c r="AC172" i="16"/>
  <c r="AC227" i="19"/>
  <c r="K164" i="20"/>
  <c r="AK45" i="18"/>
  <c r="AL45" i="18"/>
  <c r="AL46" i="18"/>
  <c r="AL47" i="18"/>
  <c r="AL48" i="18"/>
  <c r="AK49" i="18"/>
  <c r="AL49" i="18"/>
  <c r="AK50" i="18"/>
  <c r="AL50" i="18"/>
  <c r="AK51" i="18"/>
  <c r="AL51" i="18"/>
  <c r="AK52" i="18"/>
  <c r="AL52" i="18"/>
  <c r="AK53" i="18"/>
  <c r="AL53" i="18"/>
  <c r="AC78" i="18"/>
  <c r="J165" i="20"/>
  <c r="K165" i="20"/>
  <c r="AK16" i="17"/>
  <c r="AL16" i="17"/>
  <c r="AK55" i="17"/>
  <c r="AL55" i="17"/>
  <c r="AK94" i="17"/>
  <c r="AL94" i="17"/>
  <c r="AK113" i="17"/>
  <c r="AL113" i="17"/>
  <c r="AK114" i="17"/>
  <c r="AL114" i="17"/>
  <c r="AK115" i="17"/>
  <c r="AL115" i="17"/>
  <c r="AK116" i="17"/>
  <c r="AL116" i="17"/>
  <c r="AK117" i="17"/>
  <c r="AL117" i="17"/>
  <c r="AC195" i="17"/>
  <c r="J166" i="20"/>
  <c r="K166" i="20"/>
  <c r="AC196" i="17"/>
  <c r="AC228" i="19"/>
  <c r="K167" i="20"/>
  <c r="AC197" i="17"/>
  <c r="AC173" i="16"/>
  <c r="AC229" i="19"/>
  <c r="AC59" i="14"/>
  <c r="K168" i="20"/>
  <c r="AC174" i="16"/>
  <c r="AC230" i="19"/>
  <c r="K169" i="20"/>
  <c r="AC198" i="17"/>
  <c r="AC175" i="16"/>
  <c r="AC79" i="18"/>
  <c r="AC231" i="19"/>
  <c r="AC83" i="15"/>
  <c r="K170" i="20"/>
  <c r="AC199" i="17"/>
  <c r="AC176" i="16"/>
  <c r="AC80" i="18"/>
  <c r="AC232" i="19"/>
  <c r="K171" i="20"/>
  <c r="AC177" i="16"/>
  <c r="J172" i="20"/>
  <c r="K172" i="20"/>
  <c r="AK99" i="19"/>
  <c r="AL99" i="19"/>
  <c r="AK100" i="19"/>
  <c r="AL100" i="19"/>
  <c r="AK101" i="19"/>
  <c r="AL101" i="19"/>
  <c r="AK102" i="19"/>
  <c r="AL102" i="19"/>
  <c r="AK103" i="19"/>
  <c r="AL103" i="19"/>
  <c r="AC233" i="19"/>
  <c r="J173" i="20"/>
  <c r="K173" i="20"/>
  <c r="AK62" i="17"/>
  <c r="AL62" i="17"/>
  <c r="AK63" i="17"/>
  <c r="AL63" i="17"/>
  <c r="AK64" i="17"/>
  <c r="AL64" i="17"/>
  <c r="AK65" i="17"/>
  <c r="AL65" i="17"/>
  <c r="AK66" i="17"/>
  <c r="AL66" i="17"/>
  <c r="AK82" i="17"/>
  <c r="AL82" i="17"/>
  <c r="AK83" i="17"/>
  <c r="AL83" i="17"/>
  <c r="AK84" i="17"/>
  <c r="AL84" i="17"/>
  <c r="AK133" i="17"/>
  <c r="AL133" i="17"/>
  <c r="AK134" i="17"/>
  <c r="AL134" i="17"/>
  <c r="AK135" i="17"/>
  <c r="AL135" i="17"/>
  <c r="AC200" i="17"/>
  <c r="J174" i="20"/>
  <c r="K174" i="20"/>
  <c r="AC201" i="17"/>
  <c r="AC84" i="15"/>
  <c r="K175" i="20"/>
  <c r="AC202" i="17"/>
  <c r="AC178" i="16"/>
  <c r="AC81" i="18"/>
  <c r="AC234" i="19"/>
  <c r="AC60" i="14"/>
  <c r="K176" i="20"/>
  <c r="AK20" i="17"/>
  <c r="AL20" i="17"/>
  <c r="AK21" i="17"/>
  <c r="AL21" i="17"/>
  <c r="AK22" i="17"/>
  <c r="AL22" i="17"/>
  <c r="AK23" i="17"/>
  <c r="AL23" i="17"/>
  <c r="AK24" i="17"/>
  <c r="AL24" i="17"/>
  <c r="AK61" i="17"/>
  <c r="AL61" i="17"/>
  <c r="AK76" i="17"/>
  <c r="AL76" i="17"/>
  <c r="AC203" i="17"/>
  <c r="J177" i="20"/>
  <c r="K177" i="20"/>
  <c r="AC204" i="17"/>
  <c r="AC179" i="16"/>
  <c r="AC82" i="18"/>
  <c r="AC235" i="19"/>
  <c r="K178" i="20"/>
  <c r="AL33" i="17"/>
  <c r="AK34" i="17"/>
  <c r="AL34" i="17"/>
  <c r="AK46" i="17"/>
  <c r="AL46" i="17"/>
  <c r="AK48" i="17"/>
  <c r="AL48" i="17"/>
  <c r="AK49" i="17"/>
  <c r="AL49" i="17"/>
  <c r="AK50" i="17"/>
  <c r="AL50" i="17"/>
  <c r="AL51" i="17"/>
  <c r="AK52" i="17"/>
  <c r="AL52" i="17"/>
  <c r="AK53" i="17"/>
  <c r="AL53" i="17"/>
  <c r="AK54" i="17"/>
  <c r="AL54" i="17"/>
  <c r="AK67" i="17"/>
  <c r="AL67" i="17"/>
  <c r="AL68" i="17"/>
  <c r="AK69" i="17"/>
  <c r="AL69" i="17"/>
  <c r="AK70" i="17"/>
  <c r="AL70" i="17"/>
  <c r="AK72" i="17"/>
  <c r="AL72" i="17"/>
  <c r="AK73" i="17"/>
  <c r="AL73" i="17"/>
  <c r="AK74" i="17"/>
  <c r="AL74" i="17"/>
  <c r="AK98" i="17"/>
  <c r="AL98" i="17"/>
  <c r="AL137" i="17"/>
  <c r="AL138" i="17"/>
  <c r="AL139" i="17"/>
  <c r="AL140" i="17"/>
  <c r="AK141" i="17"/>
  <c r="AL141" i="17"/>
  <c r="AK142" i="17"/>
  <c r="AL142" i="17"/>
  <c r="AK143" i="17"/>
  <c r="AL143" i="17"/>
  <c r="AK144" i="17"/>
  <c r="AL144" i="17"/>
  <c r="AK146" i="17"/>
  <c r="AL146" i="17"/>
  <c r="AK147" i="17"/>
  <c r="AL147" i="17"/>
  <c r="AK148" i="17"/>
  <c r="AL148" i="17"/>
  <c r="AL149" i="17"/>
  <c r="AK150" i="17"/>
  <c r="AL150" i="17"/>
  <c r="AC205" i="17"/>
  <c r="AK68" i="18"/>
  <c r="AL68" i="18"/>
  <c r="AK69" i="18"/>
  <c r="AL69" i="18"/>
  <c r="AK70" i="18"/>
  <c r="AL70" i="18"/>
  <c r="AC83" i="18"/>
  <c r="AK70" i="15"/>
  <c r="AL70" i="15"/>
  <c r="AK71" i="15"/>
  <c r="AL71" i="15"/>
  <c r="AK72" i="15"/>
  <c r="AL72" i="15"/>
  <c r="AK73" i="15"/>
  <c r="AL73" i="15"/>
  <c r="AK74" i="15"/>
  <c r="AL74" i="15"/>
  <c r="AK75" i="15"/>
  <c r="AL75" i="15"/>
  <c r="AK76" i="15"/>
  <c r="AL76" i="15"/>
  <c r="AC85" i="15"/>
  <c r="J179" i="20"/>
  <c r="K179" i="20"/>
  <c r="AC206" i="17"/>
  <c r="AC86" i="15"/>
  <c r="K180" i="20"/>
  <c r="AC188" i="17"/>
  <c r="AC82" i="15"/>
  <c r="K158" i="20"/>
  <c r="AK30" i="17"/>
  <c r="AL30" i="17"/>
  <c r="AK31" i="17"/>
  <c r="AL31" i="17"/>
  <c r="AK75" i="17"/>
  <c r="AL75" i="17"/>
  <c r="AK78" i="17"/>
  <c r="AL78" i="17"/>
  <c r="AK79" i="17"/>
  <c r="AL79" i="17"/>
  <c r="AL80" i="17"/>
  <c r="AK81" i="17"/>
  <c r="AL81" i="17"/>
  <c r="AK85" i="17"/>
  <c r="AL85" i="17"/>
  <c r="AK86" i="17"/>
  <c r="AL86" i="17"/>
  <c r="AK87" i="17"/>
  <c r="AL87" i="17"/>
  <c r="AK88" i="17"/>
  <c r="AL88" i="17"/>
  <c r="AK89" i="17"/>
  <c r="AL89" i="17"/>
  <c r="AK90" i="17"/>
  <c r="AL90" i="17"/>
  <c r="AK91" i="17"/>
  <c r="AL91" i="17"/>
  <c r="AK92" i="17"/>
  <c r="AL92" i="17"/>
  <c r="AK93" i="17"/>
  <c r="AL93" i="17"/>
  <c r="AC187" i="17"/>
  <c r="J157" i="20"/>
  <c r="K157" i="20"/>
  <c r="AI18" i="15"/>
  <c r="AJ18" i="15"/>
  <c r="AJ23" i="15"/>
  <c r="AI24" i="15"/>
  <c r="AJ24" i="15"/>
  <c r="AI40" i="15"/>
  <c r="AJ40" i="15"/>
  <c r="AI41" i="15"/>
  <c r="AJ41" i="15"/>
  <c r="AJ42" i="15"/>
  <c r="AI43" i="15"/>
  <c r="AJ43" i="15"/>
  <c r="AJ44" i="15"/>
  <c r="AJ45" i="15"/>
  <c r="AI46" i="15"/>
  <c r="AJ46" i="15"/>
  <c r="AI47" i="15"/>
  <c r="AJ47" i="15"/>
  <c r="AI48" i="15"/>
  <c r="AJ48" i="15"/>
  <c r="AI49" i="15"/>
  <c r="AJ49" i="15"/>
  <c r="AI51" i="15"/>
  <c r="AJ51" i="15"/>
  <c r="AI52" i="15"/>
  <c r="AJ52" i="15"/>
  <c r="AI53" i="15"/>
  <c r="AJ53" i="15"/>
  <c r="AI54" i="15"/>
  <c r="AJ54" i="15"/>
  <c r="AI55" i="15"/>
  <c r="AJ55" i="15"/>
  <c r="AI56" i="15"/>
  <c r="AJ56" i="15"/>
  <c r="AI57" i="15"/>
  <c r="AJ57" i="15"/>
  <c r="AJ58" i="15"/>
  <c r="AI59" i="15"/>
  <c r="AJ59" i="15"/>
  <c r="AI60" i="15"/>
  <c r="AJ60" i="15"/>
  <c r="AI61" i="15"/>
  <c r="AJ61" i="15"/>
  <c r="AI62" i="15"/>
  <c r="AJ62" i="15"/>
  <c r="AJ63" i="15"/>
  <c r="AI64" i="15"/>
  <c r="AJ64" i="15"/>
  <c r="AJ65" i="15"/>
  <c r="AI66" i="15"/>
  <c r="AJ66" i="15"/>
  <c r="AI67" i="15"/>
  <c r="AJ67" i="15"/>
  <c r="AI68" i="15"/>
  <c r="AJ68" i="15"/>
  <c r="AB83" i="15"/>
  <c r="AG18" i="15"/>
  <c r="AH18" i="15"/>
  <c r="AG23" i="15"/>
  <c r="AH23" i="15"/>
  <c r="AG24" i="15"/>
  <c r="AH24" i="15"/>
  <c r="AG40" i="15"/>
  <c r="AH40" i="15"/>
  <c r="AG41" i="15"/>
  <c r="AH41" i="15"/>
  <c r="AG42" i="15"/>
  <c r="AH42" i="15"/>
  <c r="AG43" i="15"/>
  <c r="AH43" i="15"/>
  <c r="AH44" i="15"/>
  <c r="AH45" i="15"/>
  <c r="AG46" i="15"/>
  <c r="AH46" i="15"/>
  <c r="AH47" i="15"/>
  <c r="AG48" i="15"/>
  <c r="AH48" i="15"/>
  <c r="AG49" i="15"/>
  <c r="AH49" i="15"/>
  <c r="AG51" i="15"/>
  <c r="AH51" i="15"/>
  <c r="AG52" i="15"/>
  <c r="AH52" i="15"/>
  <c r="AG53" i="15"/>
  <c r="AH53" i="15"/>
  <c r="AG54" i="15"/>
  <c r="AH54" i="15"/>
  <c r="AG55" i="15"/>
  <c r="AH55" i="15"/>
  <c r="AG56" i="15"/>
  <c r="AH56" i="15"/>
  <c r="AG57" i="15"/>
  <c r="AH57" i="15"/>
  <c r="AG58" i="15"/>
  <c r="AH58" i="15"/>
  <c r="AG59" i="15"/>
  <c r="AH59" i="15"/>
  <c r="AG60" i="15"/>
  <c r="AH60" i="15"/>
  <c r="AG61" i="15"/>
  <c r="AH61" i="15"/>
  <c r="AG62" i="15"/>
  <c r="AH62" i="15"/>
  <c r="AH63" i="15"/>
  <c r="AG64" i="15"/>
  <c r="AH64" i="15"/>
  <c r="AH65" i="15"/>
  <c r="AG66" i="15"/>
  <c r="AH66" i="15"/>
  <c r="AG67" i="15"/>
  <c r="AH67" i="15"/>
  <c r="AG68" i="15"/>
  <c r="AH68" i="15"/>
  <c r="AA83" i="15"/>
  <c r="AE18" i="15"/>
  <c r="AF18" i="15"/>
  <c r="AE23" i="15"/>
  <c r="AF23" i="15"/>
  <c r="AE24" i="15"/>
  <c r="AF24" i="15"/>
  <c r="AF40" i="15"/>
  <c r="AE41" i="15"/>
  <c r="AF41" i="15"/>
  <c r="AE42" i="15"/>
  <c r="AF42" i="15"/>
  <c r="AF43" i="15"/>
  <c r="AE44" i="15"/>
  <c r="AF44" i="15"/>
  <c r="AF45" i="15"/>
  <c r="AE46" i="15"/>
  <c r="AF46" i="15"/>
  <c r="AF47" i="15"/>
  <c r="AE48" i="15"/>
  <c r="AF48" i="15"/>
  <c r="AE49" i="15"/>
  <c r="AF49" i="15"/>
  <c r="AF51" i="15"/>
  <c r="AF52" i="15"/>
  <c r="AF53" i="15"/>
  <c r="AF54" i="15"/>
  <c r="AF55" i="15"/>
  <c r="AF56" i="15"/>
  <c r="AE57" i="15"/>
  <c r="AF57" i="15"/>
  <c r="AF58" i="15"/>
  <c r="AE59" i="15"/>
  <c r="AF59" i="15"/>
  <c r="AF60" i="15"/>
  <c r="AE61" i="15"/>
  <c r="AF61" i="15"/>
  <c r="AE62" i="15"/>
  <c r="AF62" i="15"/>
  <c r="AE63" i="15"/>
  <c r="AF63" i="15"/>
  <c r="AE64" i="15"/>
  <c r="AF64" i="15"/>
  <c r="AE65" i="15"/>
  <c r="AF65" i="15"/>
  <c r="AE66" i="15"/>
  <c r="AF66" i="15"/>
  <c r="AE67" i="15"/>
  <c r="AF67" i="15"/>
  <c r="AE68" i="15"/>
  <c r="AF68" i="15"/>
  <c r="Z83" i="15"/>
  <c r="AD18" i="15"/>
  <c r="AD23" i="15"/>
  <c r="AD24" i="15"/>
  <c r="AD40" i="15"/>
  <c r="AC41" i="15"/>
  <c r="AD41" i="15"/>
  <c r="AD42" i="15"/>
  <c r="AD43" i="15"/>
  <c r="AC44" i="15"/>
  <c r="AD44" i="15"/>
  <c r="AC45" i="15"/>
  <c r="AD45" i="15"/>
  <c r="AD46" i="15"/>
  <c r="AC47" i="15"/>
  <c r="AD47" i="15"/>
  <c r="AC48" i="15"/>
  <c r="AD48" i="15"/>
  <c r="AD49" i="15"/>
  <c r="AD51" i="15"/>
  <c r="AD52" i="15"/>
  <c r="AD53" i="15"/>
  <c r="AD54" i="15"/>
  <c r="AD55" i="15"/>
  <c r="AC56" i="15"/>
  <c r="AD56" i="15"/>
  <c r="AC57" i="15"/>
  <c r="AD57" i="15"/>
  <c r="AD58" i="15"/>
  <c r="AC59" i="15"/>
  <c r="AD59" i="15"/>
  <c r="AD60" i="15"/>
  <c r="AC61" i="15"/>
  <c r="AD61" i="15"/>
  <c r="AC62" i="15"/>
  <c r="AD62" i="15"/>
  <c r="AC63" i="15"/>
  <c r="AD63" i="15"/>
  <c r="AC64" i="15"/>
  <c r="AD64" i="15"/>
  <c r="AD65" i="15"/>
  <c r="AC66" i="15"/>
  <c r="AD66" i="15"/>
  <c r="AC67" i="15"/>
  <c r="AD67" i="15"/>
  <c r="AC68" i="15"/>
  <c r="AD68" i="15"/>
  <c r="Y83" i="15"/>
  <c r="AI70" i="15"/>
  <c r="AJ70" i="15"/>
  <c r="AI71" i="15"/>
  <c r="AJ71" i="15"/>
  <c r="AJ72" i="15"/>
  <c r="AJ73" i="15"/>
  <c r="AI74" i="15"/>
  <c r="AJ74" i="15"/>
  <c r="AJ75" i="15"/>
  <c r="AJ76" i="15"/>
  <c r="AB85" i="15"/>
  <c r="AG70" i="15"/>
  <c r="AH70" i="15"/>
  <c r="AG71" i="15"/>
  <c r="AH71" i="15"/>
  <c r="AH72" i="15"/>
  <c r="AH73" i="15"/>
  <c r="AG74" i="15"/>
  <c r="AH74" i="15"/>
  <c r="AG75" i="15"/>
  <c r="AH75" i="15"/>
  <c r="AG76" i="15"/>
  <c r="AH76" i="15"/>
  <c r="AA85" i="15"/>
  <c r="AE70" i="15"/>
  <c r="AF70" i="15"/>
  <c r="AE71" i="15"/>
  <c r="AF71" i="15"/>
  <c r="AE72" i="15"/>
  <c r="AF72" i="15"/>
  <c r="AE73" i="15"/>
  <c r="AF73" i="15"/>
  <c r="AE74" i="15"/>
  <c r="AF74" i="15"/>
  <c r="AE75" i="15"/>
  <c r="AF75" i="15"/>
  <c r="AF76" i="15"/>
  <c r="Z85" i="15"/>
  <c r="AD70" i="15"/>
  <c r="AD71" i="15"/>
  <c r="AD72" i="15"/>
  <c r="AD73" i="15"/>
  <c r="AC74" i="15"/>
  <c r="AD74" i="15"/>
  <c r="AD75" i="15"/>
  <c r="AC76" i="15"/>
  <c r="AD76" i="15"/>
  <c r="Y85" i="15"/>
  <c r="AJ11" i="15"/>
  <c r="AI12" i="15"/>
  <c r="AJ12" i="15"/>
  <c r="AI13" i="15"/>
  <c r="AJ13" i="15"/>
  <c r="AJ14" i="15"/>
  <c r="AI15" i="15"/>
  <c r="AJ15" i="15"/>
  <c r="AJ16" i="15"/>
  <c r="AB84" i="15"/>
  <c r="AH11" i="15"/>
  <c r="AG12" i="15"/>
  <c r="AH12" i="15"/>
  <c r="AG13" i="15"/>
  <c r="AH13" i="15"/>
  <c r="AH14" i="15"/>
  <c r="AG15" i="15"/>
  <c r="AH15" i="15"/>
  <c r="AG16" i="15"/>
  <c r="AH16" i="15"/>
  <c r="AA84" i="15"/>
  <c r="AF11" i="15"/>
  <c r="AE12" i="15"/>
  <c r="AF12" i="15"/>
  <c r="AE13" i="15"/>
  <c r="AF13" i="15"/>
  <c r="AF14" i="15"/>
  <c r="AE15" i="15"/>
  <c r="AF15" i="15"/>
  <c r="AE16" i="15"/>
  <c r="AF16" i="15"/>
  <c r="Z84" i="15"/>
  <c r="AC11" i="15"/>
  <c r="AD11" i="15"/>
  <c r="AD12" i="15"/>
  <c r="AC13" i="15"/>
  <c r="AD13" i="15"/>
  <c r="AC14" i="15"/>
  <c r="AD14" i="15"/>
  <c r="AC15" i="15"/>
  <c r="AD15" i="15"/>
  <c r="AD16" i="15"/>
  <c r="Y84" i="15"/>
  <c r="AI19" i="15"/>
  <c r="AJ19" i="15"/>
  <c r="AI20" i="15"/>
  <c r="AJ20" i="15"/>
  <c r="AI21" i="15"/>
  <c r="AJ21" i="15"/>
  <c r="AI22" i="15"/>
  <c r="AJ22" i="15"/>
  <c r="AI25" i="15"/>
  <c r="AJ25" i="15"/>
  <c r="AI26" i="15"/>
  <c r="AJ26" i="15"/>
  <c r="AI27" i="15"/>
  <c r="AJ27" i="15"/>
  <c r="AI28" i="15"/>
  <c r="AJ28" i="15"/>
  <c r="AI29" i="15"/>
  <c r="AJ29" i="15"/>
  <c r="AI30" i="15"/>
  <c r="AJ30" i="15"/>
  <c r="AI31" i="15"/>
  <c r="AJ31" i="15"/>
  <c r="AI32" i="15"/>
  <c r="AJ32" i="15"/>
  <c r="AI33" i="15"/>
  <c r="AJ33" i="15"/>
  <c r="AI34" i="15"/>
  <c r="AJ34" i="15"/>
  <c r="AJ35" i="15"/>
  <c r="AI36" i="15"/>
  <c r="AJ36" i="15"/>
  <c r="AI37" i="15"/>
  <c r="AJ37" i="15"/>
  <c r="AI38" i="15"/>
  <c r="AJ38" i="15"/>
  <c r="AI39" i="15"/>
  <c r="AJ39" i="15"/>
  <c r="AB86" i="15"/>
  <c r="AG19" i="15"/>
  <c r="AH19" i="15"/>
  <c r="AG20" i="15"/>
  <c r="AH20" i="15"/>
  <c r="AG21" i="15"/>
  <c r="AH21" i="15"/>
  <c r="AG22" i="15"/>
  <c r="AH22" i="15"/>
  <c r="AG25" i="15"/>
  <c r="AH25" i="15"/>
  <c r="AG26" i="15"/>
  <c r="AH26" i="15"/>
  <c r="AG27" i="15"/>
  <c r="AH27" i="15"/>
  <c r="AG28" i="15"/>
  <c r="AH28" i="15"/>
  <c r="AG29" i="15"/>
  <c r="AH29" i="15"/>
  <c r="AG30" i="15"/>
  <c r="AH30" i="15"/>
  <c r="AG31" i="15"/>
  <c r="AH31" i="15"/>
  <c r="AG32" i="15"/>
  <c r="AH32" i="15"/>
  <c r="AG33" i="15"/>
  <c r="AH33" i="15"/>
  <c r="AG34" i="15"/>
  <c r="AH34" i="15"/>
  <c r="AG35" i="15"/>
  <c r="AH35" i="15"/>
  <c r="AG36" i="15"/>
  <c r="AH36" i="15"/>
  <c r="AG37" i="15"/>
  <c r="AH37" i="15"/>
  <c r="AG38" i="15"/>
  <c r="AH38" i="15"/>
  <c r="AG39" i="15"/>
  <c r="AH39" i="15"/>
  <c r="AA86" i="15"/>
  <c r="AE19" i="15"/>
  <c r="AF19" i="15"/>
  <c r="AE20" i="15"/>
  <c r="AF20" i="15"/>
  <c r="AE21" i="15"/>
  <c r="AF21" i="15"/>
  <c r="AE22" i="15"/>
  <c r="AF22" i="15"/>
  <c r="AE25" i="15"/>
  <c r="AF25" i="15"/>
  <c r="AE26" i="15"/>
  <c r="AF26" i="15"/>
  <c r="AE27" i="15"/>
  <c r="AF27" i="15"/>
  <c r="AE28" i="15"/>
  <c r="AF28" i="15"/>
  <c r="AE29" i="15"/>
  <c r="AF29" i="15"/>
  <c r="AE30" i="15"/>
  <c r="AF30" i="15"/>
  <c r="AE31" i="15"/>
  <c r="AF31" i="15"/>
  <c r="AE32" i="15"/>
  <c r="AF32" i="15"/>
  <c r="AE33" i="15"/>
  <c r="AF33" i="15"/>
  <c r="AE34" i="15"/>
  <c r="AF34" i="15"/>
  <c r="AE35" i="15"/>
  <c r="AF35" i="15"/>
  <c r="AE36" i="15"/>
  <c r="AF36" i="15"/>
  <c r="AE37" i="15"/>
  <c r="AF37" i="15"/>
  <c r="AE38" i="15"/>
  <c r="AF38" i="15"/>
  <c r="AE39" i="15"/>
  <c r="AF39" i="15"/>
  <c r="Z86" i="15"/>
  <c r="AC19" i="15"/>
  <c r="AD19" i="15"/>
  <c r="AD20" i="15"/>
  <c r="AC21" i="15"/>
  <c r="AD21" i="15"/>
  <c r="AC22" i="15"/>
  <c r="AD22" i="15"/>
  <c r="AC25" i="15"/>
  <c r="AD25" i="15"/>
  <c r="AC26" i="15"/>
  <c r="AD26" i="15"/>
  <c r="AC27" i="15"/>
  <c r="AD27" i="15"/>
  <c r="AC28" i="15"/>
  <c r="AD28" i="15"/>
  <c r="AC29" i="15"/>
  <c r="AD29" i="15"/>
  <c r="AC30" i="15"/>
  <c r="AD30" i="15"/>
  <c r="AC31" i="15"/>
  <c r="AD31" i="15"/>
  <c r="AC32" i="15"/>
  <c r="AD32" i="15"/>
  <c r="AC33" i="15"/>
  <c r="AD33" i="15"/>
  <c r="AC34" i="15"/>
  <c r="AD34" i="15"/>
  <c r="AD35" i="15"/>
  <c r="AC36" i="15"/>
  <c r="AD36" i="15"/>
  <c r="AC37" i="15"/>
  <c r="AD37" i="15"/>
  <c r="AC38" i="15"/>
  <c r="AD38" i="15"/>
  <c r="AC39" i="15"/>
  <c r="AD39" i="15"/>
  <c r="Y86" i="15"/>
  <c r="AJ17" i="15"/>
  <c r="AB82" i="15"/>
  <c r="AH17" i="15"/>
  <c r="AA82" i="15"/>
  <c r="AE17" i="15"/>
  <c r="AF17" i="15"/>
  <c r="Z82" i="15"/>
  <c r="AC17" i="15"/>
  <c r="AD17" i="15"/>
  <c r="Y82" i="15"/>
  <c r="AI36" i="14"/>
  <c r="AJ36" i="14"/>
  <c r="AI37" i="14"/>
  <c r="AJ37" i="14"/>
  <c r="AB60" i="14"/>
  <c r="AG36" i="14"/>
  <c r="AH36" i="14"/>
  <c r="AG37" i="14"/>
  <c r="AH37" i="14"/>
  <c r="AA60" i="14"/>
  <c r="AE36" i="14"/>
  <c r="AF36" i="14"/>
  <c r="AE37" i="14"/>
  <c r="AF37" i="14"/>
  <c r="Z60" i="14"/>
  <c r="AC36" i="14"/>
  <c r="AD36" i="14"/>
  <c r="AC37" i="14"/>
  <c r="AD37" i="14"/>
  <c r="Y60" i="14"/>
  <c r="AI11" i="14"/>
  <c r="AJ11" i="14"/>
  <c r="AI12" i="14"/>
  <c r="AJ12" i="14"/>
  <c r="AI13" i="14"/>
  <c r="AJ13" i="14"/>
  <c r="AI14" i="14"/>
  <c r="AJ14" i="14"/>
  <c r="AI15" i="14"/>
  <c r="AJ15" i="14"/>
  <c r="AI16" i="14"/>
  <c r="AJ16" i="14"/>
  <c r="AI17" i="14"/>
  <c r="AJ17" i="14"/>
  <c r="AI18" i="14"/>
  <c r="AJ18" i="14"/>
  <c r="AI19" i="14"/>
  <c r="AJ19" i="14"/>
  <c r="AI20" i="14"/>
  <c r="AJ20" i="14"/>
  <c r="AI21" i="14"/>
  <c r="AJ21" i="14"/>
  <c r="AI22" i="14"/>
  <c r="AJ22" i="14"/>
  <c r="AJ23" i="14"/>
  <c r="AI25" i="14"/>
  <c r="AJ25" i="14"/>
  <c r="AI26" i="14"/>
  <c r="AJ26" i="14"/>
  <c r="AI27" i="14"/>
  <c r="AJ27" i="14"/>
  <c r="AI28" i="14"/>
  <c r="AJ28" i="14"/>
  <c r="AI29" i="14"/>
  <c r="AJ29" i="14"/>
  <c r="AI30" i="14"/>
  <c r="AJ30" i="14"/>
  <c r="AI31" i="14"/>
  <c r="AJ31" i="14"/>
  <c r="AI32" i="14"/>
  <c r="AJ32" i="14"/>
  <c r="AI33" i="14"/>
  <c r="AJ33" i="14"/>
  <c r="AI34" i="14"/>
  <c r="AJ34" i="14"/>
  <c r="AI35" i="14"/>
  <c r="AJ35" i="14"/>
  <c r="AI38" i="14"/>
  <c r="AJ38" i="14"/>
  <c r="AI40" i="14"/>
  <c r="AJ40" i="14"/>
  <c r="AI41" i="14"/>
  <c r="AJ41" i="14"/>
  <c r="AI42" i="14"/>
  <c r="AJ42" i="14"/>
  <c r="AI43" i="14"/>
  <c r="AJ43" i="14"/>
  <c r="AI44" i="14"/>
  <c r="AJ44" i="14"/>
  <c r="AI45" i="14"/>
  <c r="AJ45" i="14"/>
  <c r="AI46" i="14"/>
  <c r="AJ46" i="14"/>
  <c r="AI47" i="14"/>
  <c r="AJ47" i="14"/>
  <c r="AI48" i="14"/>
  <c r="AJ48" i="14"/>
  <c r="AI49" i="14"/>
  <c r="AJ49" i="14"/>
  <c r="AI50" i="14"/>
  <c r="AJ50" i="14"/>
  <c r="AI51" i="14"/>
  <c r="AJ51" i="14"/>
  <c r="AI52" i="14"/>
  <c r="AJ52" i="14"/>
  <c r="AI53" i="14"/>
  <c r="AJ53" i="14"/>
  <c r="AB59" i="14"/>
  <c r="AG11" i="14"/>
  <c r="AH11" i="14"/>
  <c r="AG12" i="14"/>
  <c r="AH12" i="14"/>
  <c r="AG13" i="14"/>
  <c r="AH13" i="14"/>
  <c r="AG14" i="14"/>
  <c r="AH14" i="14"/>
  <c r="AG15" i="14"/>
  <c r="AH15" i="14"/>
  <c r="AG16" i="14"/>
  <c r="AH16" i="14"/>
  <c r="AG17" i="14"/>
  <c r="AH17" i="14"/>
  <c r="AG18" i="14"/>
  <c r="AH18" i="14"/>
  <c r="AG19" i="14"/>
  <c r="AH19" i="14"/>
  <c r="AG20" i="14"/>
  <c r="AH20" i="14"/>
  <c r="AG21" i="14"/>
  <c r="AH21" i="14"/>
  <c r="AG22" i="14"/>
  <c r="AH22" i="14"/>
  <c r="AG23" i="14"/>
  <c r="AH23" i="14"/>
  <c r="AG25" i="14"/>
  <c r="AH25" i="14"/>
  <c r="AG26" i="14"/>
  <c r="AH26" i="14"/>
  <c r="AG27" i="14"/>
  <c r="AH27" i="14"/>
  <c r="AG28" i="14"/>
  <c r="AH28" i="14"/>
  <c r="AG29" i="14"/>
  <c r="AH29" i="14"/>
  <c r="AG30" i="14"/>
  <c r="AH30" i="14"/>
  <c r="AG31" i="14"/>
  <c r="AH31" i="14"/>
  <c r="AG32" i="14"/>
  <c r="AH32" i="14"/>
  <c r="AG33" i="14"/>
  <c r="AH33" i="14"/>
  <c r="AG34" i="14"/>
  <c r="AH34" i="14"/>
  <c r="AG35" i="14"/>
  <c r="AH35" i="14"/>
  <c r="AG38" i="14"/>
  <c r="AH38" i="14"/>
  <c r="AG40" i="14"/>
  <c r="AH40" i="14"/>
  <c r="AG41" i="14"/>
  <c r="AH41" i="14"/>
  <c r="AG42" i="14"/>
  <c r="AH42" i="14"/>
  <c r="AG43" i="14"/>
  <c r="AH43" i="14"/>
  <c r="AG44" i="14"/>
  <c r="AH44" i="14"/>
  <c r="AG45" i="14"/>
  <c r="AH45" i="14"/>
  <c r="AG46" i="14"/>
  <c r="AH46" i="14"/>
  <c r="AG47" i="14"/>
  <c r="AH47" i="14"/>
  <c r="AG48" i="14"/>
  <c r="AH48" i="14"/>
  <c r="AG49" i="14"/>
  <c r="AH49" i="14"/>
  <c r="AG50" i="14"/>
  <c r="AH50" i="14"/>
  <c r="AG51" i="14"/>
  <c r="AH51" i="14"/>
  <c r="AG52" i="14"/>
  <c r="AH52" i="14"/>
  <c r="AG53" i="14"/>
  <c r="AH53" i="14"/>
  <c r="AA59" i="14"/>
  <c r="AE11" i="14"/>
  <c r="AF11" i="14"/>
  <c r="AE12" i="14"/>
  <c r="AF12" i="14"/>
  <c r="AE13" i="14"/>
  <c r="AF13" i="14"/>
  <c r="AE14" i="14"/>
  <c r="AF14" i="14"/>
  <c r="AE15" i="14"/>
  <c r="AF15" i="14"/>
  <c r="AE16" i="14"/>
  <c r="AF16" i="14"/>
  <c r="AE17" i="14"/>
  <c r="AF17" i="14"/>
  <c r="AE18" i="14"/>
  <c r="AF18" i="14"/>
  <c r="AE19" i="14"/>
  <c r="AF19" i="14"/>
  <c r="AE20" i="14"/>
  <c r="AF20" i="14"/>
  <c r="AE21" i="14"/>
  <c r="AF21" i="14"/>
  <c r="AE22" i="14"/>
  <c r="AF22" i="14"/>
  <c r="AF23" i="14"/>
  <c r="AE25" i="14"/>
  <c r="AF25" i="14"/>
  <c r="AE26" i="14"/>
  <c r="AF26" i="14"/>
  <c r="AE27" i="14"/>
  <c r="AF27" i="14"/>
  <c r="AE28" i="14"/>
  <c r="AF28" i="14"/>
  <c r="AE29" i="14"/>
  <c r="AF29" i="14"/>
  <c r="AE30" i="14"/>
  <c r="AF30" i="14"/>
  <c r="AE31" i="14"/>
  <c r="AF31" i="14"/>
  <c r="AE32" i="14"/>
  <c r="AF32" i="14"/>
  <c r="AE33" i="14"/>
  <c r="AF33" i="14"/>
  <c r="AE34" i="14"/>
  <c r="AF34" i="14"/>
  <c r="AE35" i="14"/>
  <c r="AF35" i="14"/>
  <c r="AE38" i="14"/>
  <c r="AF38" i="14"/>
  <c r="AE40" i="14"/>
  <c r="AF40" i="14"/>
  <c r="AE41" i="14"/>
  <c r="AF41" i="14"/>
  <c r="AE42" i="14"/>
  <c r="AF42" i="14"/>
  <c r="AE43" i="14"/>
  <c r="AF43" i="14"/>
  <c r="AE44" i="14"/>
  <c r="AF44" i="14"/>
  <c r="AE45" i="14"/>
  <c r="AF45" i="14"/>
  <c r="AE46" i="14"/>
  <c r="AF46" i="14"/>
  <c r="AE47" i="14"/>
  <c r="AF47" i="14"/>
  <c r="AE48" i="14"/>
  <c r="AF48" i="14"/>
  <c r="AE49" i="14"/>
  <c r="AF49" i="14"/>
  <c r="AE50" i="14"/>
  <c r="AF50" i="14"/>
  <c r="AE51" i="14"/>
  <c r="AF51" i="14"/>
  <c r="AE52" i="14"/>
  <c r="AF52" i="14"/>
  <c r="AE53" i="14"/>
  <c r="AF53" i="14"/>
  <c r="Z59" i="14"/>
  <c r="AC11" i="14"/>
  <c r="AD11" i="14"/>
  <c r="AD12" i="14"/>
  <c r="AD13" i="14"/>
  <c r="AC14" i="14"/>
  <c r="AD14" i="14"/>
  <c r="AC15" i="14"/>
  <c r="AD15" i="14"/>
  <c r="AD16" i="14"/>
  <c r="AD17" i="14"/>
  <c r="AC18" i="14"/>
  <c r="AD18" i="14"/>
  <c r="AD19" i="14"/>
  <c r="AD20" i="14"/>
  <c r="AD21" i="14"/>
  <c r="AD22" i="14"/>
  <c r="AD23" i="14"/>
  <c r="AC25" i="14"/>
  <c r="AD25" i="14"/>
  <c r="AD26" i="14"/>
  <c r="AD27" i="14"/>
  <c r="AC28" i="14"/>
  <c r="AD28" i="14"/>
  <c r="AD29" i="14"/>
  <c r="AC30" i="14"/>
  <c r="AD30" i="14"/>
  <c r="AD31" i="14"/>
  <c r="AD32" i="14"/>
  <c r="AC33" i="14"/>
  <c r="AD33" i="14"/>
  <c r="AC34" i="14"/>
  <c r="AD34" i="14"/>
  <c r="AC35" i="14"/>
  <c r="AD35" i="14"/>
  <c r="AC38" i="14"/>
  <c r="AD38" i="14"/>
  <c r="AC40" i="14"/>
  <c r="AD40" i="14"/>
  <c r="AC41" i="14"/>
  <c r="AD41" i="14"/>
  <c r="AD42" i="14"/>
  <c r="AC43" i="14"/>
  <c r="AD43" i="14"/>
  <c r="AC44" i="14"/>
  <c r="AD44" i="14"/>
  <c r="AD45" i="14"/>
  <c r="AD46" i="14"/>
  <c r="AC47" i="14"/>
  <c r="AD47" i="14"/>
  <c r="AD48" i="14"/>
  <c r="AC49" i="14"/>
  <c r="AD49" i="14"/>
  <c r="AC50" i="14"/>
  <c r="AD50" i="14"/>
  <c r="AD51" i="14"/>
  <c r="AC52" i="14"/>
  <c r="AD52" i="14"/>
  <c r="AC53" i="14"/>
  <c r="AD53" i="14"/>
  <c r="Y59" i="14"/>
  <c r="AI64" i="19"/>
  <c r="AJ64" i="19"/>
  <c r="AI65" i="19"/>
  <c r="AJ65" i="19"/>
  <c r="AI66" i="19"/>
  <c r="AJ66" i="19"/>
  <c r="AI67" i="19"/>
  <c r="AJ67" i="19"/>
  <c r="AJ68" i="19"/>
  <c r="AI69" i="19"/>
  <c r="AJ69" i="19"/>
  <c r="AI70" i="19"/>
  <c r="AJ70" i="19"/>
  <c r="AJ71" i="19"/>
  <c r="AI72" i="19"/>
  <c r="AJ72" i="19"/>
  <c r="AI73" i="19"/>
  <c r="AJ73" i="19"/>
  <c r="AI76" i="19"/>
  <c r="AJ76" i="19"/>
  <c r="AJ77" i="19"/>
  <c r="AJ78" i="19"/>
  <c r="AI79" i="19"/>
  <c r="AJ79" i="19"/>
  <c r="AI80" i="19"/>
  <c r="AJ80" i="19"/>
  <c r="AJ81" i="19"/>
  <c r="AI82" i="19"/>
  <c r="AJ82" i="19"/>
  <c r="AI83" i="19"/>
  <c r="AJ83" i="19"/>
  <c r="AI84" i="19"/>
  <c r="AJ84" i="19"/>
  <c r="AJ85" i="19"/>
  <c r="AI86" i="19"/>
  <c r="AJ86" i="19"/>
  <c r="AI87" i="19"/>
  <c r="AJ87" i="19"/>
  <c r="AI88" i="19"/>
  <c r="AJ88" i="19"/>
  <c r="AI89" i="19"/>
  <c r="AJ89" i="19"/>
  <c r="AI90" i="19"/>
  <c r="AJ90" i="19"/>
  <c r="AI91" i="19"/>
  <c r="AJ91" i="19"/>
  <c r="AI92" i="19"/>
  <c r="AJ92" i="19"/>
  <c r="AI93" i="19"/>
  <c r="AJ93" i="19"/>
  <c r="AJ94" i="19"/>
  <c r="AI95" i="19"/>
  <c r="AJ95" i="19"/>
  <c r="AI96" i="19"/>
  <c r="AJ96" i="19"/>
  <c r="AI97" i="19"/>
  <c r="AJ97" i="19"/>
  <c r="AI98" i="19"/>
  <c r="AJ98" i="19"/>
  <c r="AB235" i="19"/>
  <c r="AG64" i="19"/>
  <c r="AH64" i="19"/>
  <c r="AG65" i="19"/>
  <c r="AH65" i="19"/>
  <c r="AG66" i="19"/>
  <c r="AH66" i="19"/>
  <c r="AG67" i="19"/>
  <c r="AH67" i="19"/>
  <c r="AH68" i="19"/>
  <c r="AG69" i="19"/>
  <c r="AH69" i="19"/>
  <c r="AG70" i="19"/>
  <c r="AH70" i="19"/>
  <c r="AH71" i="19"/>
  <c r="AG72" i="19"/>
  <c r="AH72" i="19"/>
  <c r="AG73" i="19"/>
  <c r="AH73" i="19"/>
  <c r="AG76" i="19"/>
  <c r="AH76" i="19"/>
  <c r="AH77" i="19"/>
  <c r="AH78" i="19"/>
  <c r="AG79" i="19"/>
  <c r="AH79" i="19"/>
  <c r="AG80" i="19"/>
  <c r="AH80" i="19"/>
  <c r="AH81" i="19"/>
  <c r="AG82" i="19"/>
  <c r="AH82" i="19"/>
  <c r="AG83" i="19"/>
  <c r="AH83" i="19"/>
  <c r="AG84" i="19"/>
  <c r="AH84" i="19"/>
  <c r="AH85" i="19"/>
  <c r="AG86" i="19"/>
  <c r="AH86" i="19"/>
  <c r="AG87" i="19"/>
  <c r="AH87" i="19"/>
  <c r="AG88" i="19"/>
  <c r="AH88" i="19"/>
  <c r="AG89" i="19"/>
  <c r="AH89" i="19"/>
  <c r="AG90" i="19"/>
  <c r="AH90" i="19"/>
  <c r="AG91" i="19"/>
  <c r="AH91" i="19"/>
  <c r="AG92" i="19"/>
  <c r="AH92" i="19"/>
  <c r="AG93" i="19"/>
  <c r="AH93" i="19"/>
  <c r="AH94" i="19"/>
  <c r="AG95" i="19"/>
  <c r="AH95" i="19"/>
  <c r="AG96" i="19"/>
  <c r="AH96" i="19"/>
  <c r="AG97" i="19"/>
  <c r="AH97" i="19"/>
  <c r="AH98" i="19"/>
  <c r="AA235" i="19"/>
  <c r="AE64" i="19"/>
  <c r="AF64" i="19"/>
  <c r="AE65" i="19"/>
  <c r="AF65" i="19"/>
  <c r="AE66" i="19"/>
  <c r="AF66" i="19"/>
  <c r="AE67" i="19"/>
  <c r="AF67" i="19"/>
  <c r="AE68" i="19"/>
  <c r="AF68" i="19"/>
  <c r="AE69" i="19"/>
  <c r="AF69" i="19"/>
  <c r="AE70" i="19"/>
  <c r="AF70" i="19"/>
  <c r="AF71" i="19"/>
  <c r="AE72" i="19"/>
  <c r="AF72" i="19"/>
  <c r="AE73" i="19"/>
  <c r="AF73" i="19"/>
  <c r="AE76" i="19"/>
  <c r="AF76" i="19"/>
  <c r="AF77" i="19"/>
  <c r="AE78" i="19"/>
  <c r="AF78" i="19"/>
  <c r="AE79" i="19"/>
  <c r="AF79" i="19"/>
  <c r="AE80" i="19"/>
  <c r="AF80" i="19"/>
  <c r="AE81" i="19"/>
  <c r="AF81" i="19"/>
  <c r="AE82" i="19"/>
  <c r="AF82" i="19"/>
  <c r="AE83" i="19"/>
  <c r="AF83" i="19"/>
  <c r="AE84" i="19"/>
  <c r="AF84" i="19"/>
  <c r="AF85" i="19"/>
  <c r="AE86" i="19"/>
  <c r="AF86" i="19"/>
  <c r="AE87" i="19"/>
  <c r="AF87" i="19"/>
  <c r="AE88" i="19"/>
  <c r="AF88" i="19"/>
  <c r="AE89" i="19"/>
  <c r="AF89" i="19"/>
  <c r="AE90" i="19"/>
  <c r="AF90" i="19"/>
  <c r="AE91" i="19"/>
  <c r="AF91" i="19"/>
  <c r="AE92" i="19"/>
  <c r="AF92" i="19"/>
  <c r="AE93" i="19"/>
  <c r="AF93" i="19"/>
  <c r="AE94" i="19"/>
  <c r="AF94" i="19"/>
  <c r="AE95" i="19"/>
  <c r="AF95" i="19"/>
  <c r="AE96" i="19"/>
  <c r="AF96" i="19"/>
  <c r="AE97" i="19"/>
  <c r="AF97" i="19"/>
  <c r="AE98" i="19"/>
  <c r="AF98" i="19"/>
  <c r="Z235" i="19"/>
  <c r="AC64" i="19"/>
  <c r="AD64" i="19"/>
  <c r="AC65" i="19"/>
  <c r="AD65" i="19"/>
  <c r="AC66" i="19"/>
  <c r="AD66" i="19"/>
  <c r="AC67" i="19"/>
  <c r="AD67" i="19"/>
  <c r="AD68" i="19"/>
  <c r="AC69" i="19"/>
  <c r="AD69" i="19"/>
  <c r="AC70" i="19"/>
  <c r="AD70" i="19"/>
  <c r="AC71" i="19"/>
  <c r="AD71" i="19"/>
  <c r="AC72" i="19"/>
  <c r="AD72" i="19"/>
  <c r="AC73" i="19"/>
  <c r="AD73" i="19"/>
  <c r="AC76" i="19"/>
  <c r="AD76" i="19"/>
  <c r="AC77" i="19"/>
  <c r="AD77" i="19"/>
  <c r="AD78" i="19"/>
  <c r="AC79" i="19"/>
  <c r="AD79" i="19"/>
  <c r="AC80" i="19"/>
  <c r="AD80" i="19"/>
  <c r="AD81" i="19"/>
  <c r="AC82" i="19"/>
  <c r="AD82" i="19"/>
  <c r="AC83" i="19"/>
  <c r="AD83" i="19"/>
  <c r="AC84" i="19"/>
  <c r="AD84" i="19"/>
  <c r="AC85" i="19"/>
  <c r="AD85" i="19"/>
  <c r="AC86" i="19"/>
  <c r="AD86" i="19"/>
  <c r="AC87" i="19"/>
  <c r="AD87" i="19"/>
  <c r="AC88" i="19"/>
  <c r="AD88" i="19"/>
  <c r="AC89" i="19"/>
  <c r="AD89" i="19"/>
  <c r="AC90" i="19"/>
  <c r="AD90" i="19"/>
  <c r="AC91" i="19"/>
  <c r="AD91" i="19"/>
  <c r="AC92" i="19"/>
  <c r="AD92" i="19"/>
  <c r="AC93" i="19"/>
  <c r="AD93" i="19"/>
  <c r="AC94" i="19"/>
  <c r="AD94" i="19"/>
  <c r="AD95" i="19"/>
  <c r="AD96" i="19"/>
  <c r="AC97" i="19"/>
  <c r="AD97" i="19"/>
  <c r="AC98" i="19"/>
  <c r="AD98" i="19"/>
  <c r="Y235" i="19"/>
  <c r="AJ187" i="19"/>
  <c r="AB234" i="19"/>
  <c r="AH187" i="19"/>
  <c r="AA234" i="19"/>
  <c r="AE187" i="19"/>
  <c r="AF187" i="19"/>
  <c r="Z234" i="19"/>
  <c r="AD187" i="19"/>
  <c r="Y234" i="19"/>
  <c r="AI99" i="19"/>
  <c r="AJ99" i="19"/>
  <c r="AI100" i="19"/>
  <c r="AJ100" i="19"/>
  <c r="AI101" i="19"/>
  <c r="AJ101" i="19"/>
  <c r="AI102" i="19"/>
  <c r="AJ102" i="19"/>
  <c r="AJ103" i="19"/>
  <c r="AB233" i="19"/>
  <c r="AG99" i="19"/>
  <c r="AH99" i="19"/>
  <c r="AG100" i="19"/>
  <c r="AH100" i="19"/>
  <c r="AG101" i="19"/>
  <c r="AH101" i="19"/>
  <c r="AG102" i="19"/>
  <c r="AH102" i="19"/>
  <c r="AH103" i="19"/>
  <c r="AA233" i="19"/>
  <c r="AE99" i="19"/>
  <c r="AF99" i="19"/>
  <c r="AE100" i="19"/>
  <c r="AF100" i="19"/>
  <c r="AE101" i="19"/>
  <c r="AF101" i="19"/>
  <c r="AE102" i="19"/>
  <c r="AF102" i="19"/>
  <c r="AE103" i="19"/>
  <c r="AF103" i="19"/>
  <c r="Z233" i="19"/>
  <c r="AC99" i="19"/>
  <c r="AD99" i="19"/>
  <c r="AC100" i="19"/>
  <c r="AD100" i="19"/>
  <c r="AD101" i="19"/>
  <c r="AC102" i="19"/>
  <c r="AD102" i="19"/>
  <c r="AC103" i="19"/>
  <c r="AD103" i="19"/>
  <c r="Y233" i="19"/>
  <c r="AI184" i="19"/>
  <c r="AJ184" i="19"/>
  <c r="AJ185" i="19"/>
  <c r="AI186" i="19"/>
  <c r="AJ186" i="19"/>
  <c r="AI191" i="19"/>
  <c r="AJ191" i="19"/>
  <c r="AI192" i="19"/>
  <c r="AJ192" i="19"/>
  <c r="AJ193" i="19"/>
  <c r="AJ194" i="19"/>
  <c r="AI195" i="19"/>
  <c r="AJ195" i="19"/>
  <c r="AI196" i="19"/>
  <c r="AJ196" i="19"/>
  <c r="AI197" i="19"/>
  <c r="AJ197" i="19"/>
  <c r="AI198" i="19"/>
  <c r="AJ198" i="19"/>
  <c r="AI199" i="19"/>
  <c r="AJ199" i="19"/>
  <c r="AJ200" i="19"/>
  <c r="AI201" i="19"/>
  <c r="AJ201" i="19"/>
  <c r="AI202" i="19"/>
  <c r="AJ202" i="19"/>
  <c r="AI203" i="19"/>
  <c r="AJ203" i="19"/>
  <c r="AI204" i="19"/>
  <c r="AJ204" i="19"/>
  <c r="AI205" i="19"/>
  <c r="AJ205" i="19"/>
  <c r="AI206" i="19"/>
  <c r="AJ206" i="19"/>
  <c r="AI207" i="19"/>
  <c r="AJ207" i="19"/>
  <c r="AI208" i="19"/>
  <c r="AJ208" i="19"/>
  <c r="AI209" i="19"/>
  <c r="AJ209" i="19"/>
  <c r="AI210" i="19"/>
  <c r="AJ210" i="19"/>
  <c r="AI211" i="19"/>
  <c r="AJ211" i="19"/>
  <c r="AI212" i="19"/>
  <c r="AJ212" i="19"/>
  <c r="AI213" i="19"/>
  <c r="AJ213" i="19"/>
  <c r="AI214" i="19"/>
  <c r="AJ214" i="19"/>
  <c r="AI215" i="19"/>
  <c r="AJ215" i="19"/>
  <c r="AI216" i="19"/>
  <c r="AJ216" i="19"/>
  <c r="AI217" i="19"/>
  <c r="AJ217" i="19"/>
  <c r="AJ218" i="19"/>
  <c r="AJ219" i="19"/>
  <c r="AJ220" i="19"/>
  <c r="AB232" i="19"/>
  <c r="AG184" i="19"/>
  <c r="AH184" i="19"/>
  <c r="AH185" i="19"/>
  <c r="AG186" i="19"/>
  <c r="AH186" i="19"/>
  <c r="AG191" i="19"/>
  <c r="AH191" i="19"/>
  <c r="AG192" i="19"/>
  <c r="AH192" i="19"/>
  <c r="AH193" i="19"/>
  <c r="AH194" i="19"/>
  <c r="AG195" i="19"/>
  <c r="AH195" i="19"/>
  <c r="AG196" i="19"/>
  <c r="AH196" i="19"/>
  <c r="AG197" i="19"/>
  <c r="AH197" i="19"/>
  <c r="AG198" i="19"/>
  <c r="AH198" i="19"/>
  <c r="AG199" i="19"/>
  <c r="AH199" i="19"/>
  <c r="AH200" i="19"/>
  <c r="AG201" i="19"/>
  <c r="AH201" i="19"/>
  <c r="AG202" i="19"/>
  <c r="AH202" i="19"/>
  <c r="AH203" i="19"/>
  <c r="AG204" i="19"/>
  <c r="AH204" i="19"/>
  <c r="AG205" i="19"/>
  <c r="AH205" i="19"/>
  <c r="AG206" i="19"/>
  <c r="AH206" i="19"/>
  <c r="AG207" i="19"/>
  <c r="AH207" i="19"/>
  <c r="AG208" i="19"/>
  <c r="AH208" i="19"/>
  <c r="AG209" i="19"/>
  <c r="AH209" i="19"/>
  <c r="AG210" i="19"/>
  <c r="AH210" i="19"/>
  <c r="AG211" i="19"/>
  <c r="AH211" i="19"/>
  <c r="AG212" i="19"/>
  <c r="AH212" i="19"/>
  <c r="AG213" i="19"/>
  <c r="AH213" i="19"/>
  <c r="AG214" i="19"/>
  <c r="AH214" i="19"/>
  <c r="AG215" i="19"/>
  <c r="AH215" i="19"/>
  <c r="AG216" i="19"/>
  <c r="AH216" i="19"/>
  <c r="AG217" i="19"/>
  <c r="AH217" i="19"/>
  <c r="AH218" i="19"/>
  <c r="AH219" i="19"/>
  <c r="AG220" i="19"/>
  <c r="AH220" i="19"/>
  <c r="AA232" i="19"/>
  <c r="AE184" i="19"/>
  <c r="AF184" i="19"/>
  <c r="AE185" i="19"/>
  <c r="AF185" i="19"/>
  <c r="AE186" i="19"/>
  <c r="AF186" i="19"/>
  <c r="AF191" i="19"/>
  <c r="AE192" i="19"/>
  <c r="AF192" i="19"/>
  <c r="AE193" i="19"/>
  <c r="AF193" i="19"/>
  <c r="AE194" i="19"/>
  <c r="AF194" i="19"/>
  <c r="AE195" i="19"/>
  <c r="AF195" i="19"/>
  <c r="AE196" i="19"/>
  <c r="AF196" i="19"/>
  <c r="AE197" i="19"/>
  <c r="AF197" i="19"/>
  <c r="AE198" i="19"/>
  <c r="AF198" i="19"/>
  <c r="AE199" i="19"/>
  <c r="AF199" i="19"/>
  <c r="AE200" i="19"/>
  <c r="AF200" i="19"/>
  <c r="AE201" i="19"/>
  <c r="AF201" i="19"/>
  <c r="AE202" i="19"/>
  <c r="AF202" i="19"/>
  <c r="AF203" i="19"/>
  <c r="AE204" i="19"/>
  <c r="AF204" i="19"/>
  <c r="AE205" i="19"/>
  <c r="AF205" i="19"/>
  <c r="AE206" i="19"/>
  <c r="AF206" i="19"/>
  <c r="AE207" i="19"/>
  <c r="AF207" i="19"/>
  <c r="AE208" i="19"/>
  <c r="AF208" i="19"/>
  <c r="AE209" i="19"/>
  <c r="AF209" i="19"/>
  <c r="AE210" i="19"/>
  <c r="AF210" i="19"/>
  <c r="AE211" i="19"/>
  <c r="AF211" i="19"/>
  <c r="AE212" i="19"/>
  <c r="AF212" i="19"/>
  <c r="AE213" i="19"/>
  <c r="AF213" i="19"/>
  <c r="AE214" i="19"/>
  <c r="AF214" i="19"/>
  <c r="AE215" i="19"/>
  <c r="AF215" i="19"/>
  <c r="AE216" i="19"/>
  <c r="AF216" i="19"/>
  <c r="AE217" i="19"/>
  <c r="AF217" i="19"/>
  <c r="AE218" i="19"/>
  <c r="AF218" i="19"/>
  <c r="AF219" i="19"/>
  <c r="AF220" i="19"/>
  <c r="Z232" i="19"/>
  <c r="AC184" i="19"/>
  <c r="AD184" i="19"/>
  <c r="AD185" i="19"/>
  <c r="AC186" i="19"/>
  <c r="AD186" i="19"/>
  <c r="AD191" i="19"/>
  <c r="AC192" i="19"/>
  <c r="AD192" i="19"/>
  <c r="AD193" i="19"/>
  <c r="AD194" i="19"/>
  <c r="AC195" i="19"/>
  <c r="AD195" i="19"/>
  <c r="AC196" i="19"/>
  <c r="AD196" i="19"/>
  <c r="AD197" i="19"/>
  <c r="AD198" i="19"/>
  <c r="AC199" i="19"/>
  <c r="AD199" i="19"/>
  <c r="AD200" i="19"/>
  <c r="AC201" i="19"/>
  <c r="AD201" i="19"/>
  <c r="AC202" i="19"/>
  <c r="AD202" i="19"/>
  <c r="AC203" i="19"/>
  <c r="AD203" i="19"/>
  <c r="AC204" i="19"/>
  <c r="AD204" i="19"/>
  <c r="AC205" i="19"/>
  <c r="AD205" i="19"/>
  <c r="AC206" i="19"/>
  <c r="AD206" i="19"/>
  <c r="AC207" i="19"/>
  <c r="AD207" i="19"/>
  <c r="AC208" i="19"/>
  <c r="AD208" i="19"/>
  <c r="AC209" i="19"/>
  <c r="AD209" i="19"/>
  <c r="AC210" i="19"/>
  <c r="AD210" i="19"/>
  <c r="AC211" i="19"/>
  <c r="AD211" i="19"/>
  <c r="AC212" i="19"/>
  <c r="AD212" i="19"/>
  <c r="AC213" i="19"/>
  <c r="AD213" i="19"/>
  <c r="AC214" i="19"/>
  <c r="AD214" i="19"/>
  <c r="AC215" i="19"/>
  <c r="AD215" i="19"/>
  <c r="AC216" i="19"/>
  <c r="AD216" i="19"/>
  <c r="AD217" i="19"/>
  <c r="AD218" i="19"/>
  <c r="AC219" i="19"/>
  <c r="AD219" i="19"/>
  <c r="AD220" i="19"/>
  <c r="Y232" i="19"/>
  <c r="AI74" i="19"/>
  <c r="AJ74" i="19"/>
  <c r="AI75" i="19"/>
  <c r="AJ75" i="19"/>
  <c r="AI115" i="19"/>
  <c r="AJ115" i="19"/>
  <c r="AJ116" i="19"/>
  <c r="AJ167" i="19"/>
  <c r="AI172" i="19"/>
  <c r="AJ172" i="19"/>
  <c r="AI173" i="19"/>
  <c r="AJ173" i="19"/>
  <c r="AI174" i="19"/>
  <c r="AJ174" i="19"/>
  <c r="AI175" i="19"/>
  <c r="AJ175" i="19"/>
  <c r="AI176" i="19"/>
  <c r="AJ176" i="19"/>
  <c r="AI177" i="19"/>
  <c r="AJ177" i="19"/>
  <c r="AI178" i="19"/>
  <c r="AJ178" i="19"/>
  <c r="AI179" i="19"/>
  <c r="AJ179" i="19"/>
  <c r="AI180" i="19"/>
  <c r="AJ180" i="19"/>
  <c r="AI181" i="19"/>
  <c r="AJ181" i="19"/>
  <c r="AI182" i="19"/>
  <c r="AJ182" i="19"/>
  <c r="AI183" i="19"/>
  <c r="AJ183" i="19"/>
  <c r="AB231" i="19"/>
  <c r="AG74" i="19"/>
  <c r="AH74" i="19"/>
  <c r="AG75" i="19"/>
  <c r="AH75" i="19"/>
  <c r="AG115" i="19"/>
  <c r="AH115" i="19"/>
  <c r="AG116" i="19"/>
  <c r="AH116" i="19"/>
  <c r="AH167" i="19"/>
  <c r="AG172" i="19"/>
  <c r="AH172" i="19"/>
  <c r="AG173" i="19"/>
  <c r="AH173" i="19"/>
  <c r="AG174" i="19"/>
  <c r="AH174" i="19"/>
  <c r="AG175" i="19"/>
  <c r="AH175" i="19"/>
  <c r="AG176" i="19"/>
  <c r="AH176" i="19"/>
  <c r="AG177" i="19"/>
  <c r="AH177" i="19"/>
  <c r="AG178" i="19"/>
  <c r="AH178" i="19"/>
  <c r="AG179" i="19"/>
  <c r="AH179" i="19"/>
  <c r="AG180" i="19"/>
  <c r="AH180" i="19"/>
  <c r="AG181" i="19"/>
  <c r="AH181" i="19"/>
  <c r="AG182" i="19"/>
  <c r="AH182" i="19"/>
  <c r="AG183" i="19"/>
  <c r="AH183" i="19"/>
  <c r="AA231" i="19"/>
  <c r="AE74" i="19"/>
  <c r="AF74" i="19"/>
  <c r="AE75" i="19"/>
  <c r="AF75" i="19"/>
  <c r="AE115" i="19"/>
  <c r="AF115" i="19"/>
  <c r="AF116" i="19"/>
  <c r="AF167" i="19"/>
  <c r="AE172" i="19"/>
  <c r="AF172" i="19"/>
  <c r="AE173" i="19"/>
  <c r="AF173" i="19"/>
  <c r="AE174" i="19"/>
  <c r="AF174" i="19"/>
  <c r="AE175" i="19"/>
  <c r="AF175" i="19"/>
  <c r="AE176" i="19"/>
  <c r="AF176" i="19"/>
  <c r="AE177" i="19"/>
  <c r="AF177" i="19"/>
  <c r="AE178" i="19"/>
  <c r="AF178" i="19"/>
  <c r="AE179" i="19"/>
  <c r="AF179" i="19"/>
  <c r="AE180" i="19"/>
  <c r="AF180" i="19"/>
  <c r="AE181" i="19"/>
  <c r="AF181" i="19"/>
  <c r="AE182" i="19"/>
  <c r="AF182" i="19"/>
  <c r="AE183" i="19"/>
  <c r="AF183" i="19"/>
  <c r="Z231" i="19"/>
  <c r="AD74" i="19"/>
  <c r="AD75" i="19"/>
  <c r="AD115" i="19"/>
  <c r="AD116" i="19"/>
  <c r="AC167" i="19"/>
  <c r="AD167" i="19"/>
  <c r="AC172" i="19"/>
  <c r="AD172" i="19"/>
  <c r="AC173" i="19"/>
  <c r="AD173" i="19"/>
  <c r="AC174" i="19"/>
  <c r="AD174" i="19"/>
  <c r="AD175" i="19"/>
  <c r="AC176" i="19"/>
  <c r="AD176" i="19"/>
  <c r="AD177" i="19"/>
  <c r="AD178" i="19"/>
  <c r="AD179" i="19"/>
  <c r="AD180" i="19"/>
  <c r="AD181" i="19"/>
  <c r="AD182" i="19"/>
  <c r="AD183" i="19"/>
  <c r="Y231" i="19"/>
  <c r="AI11" i="19"/>
  <c r="AJ11" i="19"/>
  <c r="AI12" i="19"/>
  <c r="AJ12" i="19"/>
  <c r="AI13" i="19"/>
  <c r="AJ13" i="19"/>
  <c r="AI14" i="19"/>
  <c r="AJ14" i="19"/>
  <c r="AI15" i="19"/>
  <c r="AJ15" i="19"/>
  <c r="AI16" i="19"/>
  <c r="AJ16" i="19"/>
  <c r="AI17" i="19"/>
  <c r="AJ17" i="19"/>
  <c r="AI18" i="19"/>
  <c r="AJ18" i="19"/>
  <c r="AI19" i="19"/>
  <c r="AJ19" i="19"/>
  <c r="AI20" i="19"/>
  <c r="AJ20" i="19"/>
  <c r="AI21" i="19"/>
  <c r="AJ21" i="19"/>
  <c r="AI22" i="19"/>
  <c r="AJ22" i="19"/>
  <c r="AI23" i="19"/>
  <c r="AJ23" i="19"/>
  <c r="AI24" i="19"/>
  <c r="AJ24" i="19"/>
  <c r="AI25" i="19"/>
  <c r="AJ25" i="19"/>
  <c r="AI26" i="19"/>
  <c r="AJ26" i="19"/>
  <c r="AJ27" i="19"/>
  <c r="AI28" i="19"/>
  <c r="AJ28" i="19"/>
  <c r="AI29" i="19"/>
  <c r="AJ29" i="19"/>
  <c r="AI30" i="19"/>
  <c r="AJ30" i="19"/>
  <c r="AI31" i="19"/>
  <c r="AJ31" i="19"/>
  <c r="AI32" i="19"/>
  <c r="AJ32" i="19"/>
  <c r="AI33" i="19"/>
  <c r="AJ33" i="19"/>
  <c r="AI34" i="19"/>
  <c r="AJ34" i="19"/>
  <c r="AI35" i="19"/>
  <c r="AJ35" i="19"/>
  <c r="AI36" i="19"/>
  <c r="AJ36" i="19"/>
  <c r="AI37" i="19"/>
  <c r="AJ37" i="19"/>
  <c r="AJ38" i="19"/>
  <c r="AI40" i="19"/>
  <c r="AJ40" i="19"/>
  <c r="AI41" i="19"/>
  <c r="AJ41" i="19"/>
  <c r="AI42" i="19"/>
  <c r="AJ42" i="19"/>
  <c r="AI43" i="19"/>
  <c r="AJ43" i="19"/>
  <c r="AI44" i="19"/>
  <c r="AJ44" i="19"/>
  <c r="AI45" i="19"/>
  <c r="AJ45" i="19"/>
  <c r="AI46" i="19"/>
  <c r="AJ46" i="19"/>
  <c r="AI47" i="19"/>
  <c r="AJ47" i="19"/>
  <c r="AI48" i="19"/>
  <c r="AJ48" i="19"/>
  <c r="AI49" i="19"/>
  <c r="AJ49" i="19"/>
  <c r="AI50" i="19"/>
  <c r="AJ50" i="19"/>
  <c r="AI51" i="19"/>
  <c r="AJ51" i="19"/>
  <c r="AI52" i="19"/>
  <c r="AJ52" i="19"/>
  <c r="AI53" i="19"/>
  <c r="AJ53" i="19"/>
  <c r="AI54" i="19"/>
  <c r="AJ54" i="19"/>
  <c r="AI55" i="19"/>
  <c r="AJ55" i="19"/>
  <c r="AI56" i="19"/>
  <c r="AJ56" i="19"/>
  <c r="AI57" i="19"/>
  <c r="AJ57" i="19"/>
  <c r="AJ58" i="19"/>
  <c r="AI59" i="19"/>
  <c r="AJ59" i="19"/>
  <c r="AI60" i="19"/>
  <c r="AJ60" i="19"/>
  <c r="AI61" i="19"/>
  <c r="AJ61" i="19"/>
  <c r="AI62" i="19"/>
  <c r="AJ62" i="19"/>
  <c r="AB227" i="19"/>
  <c r="AG11" i="19"/>
  <c r="AH11" i="19"/>
  <c r="AG12" i="19"/>
  <c r="AH12" i="19"/>
  <c r="AG13" i="19"/>
  <c r="AH13" i="19"/>
  <c r="AG14" i="19"/>
  <c r="AH14" i="19"/>
  <c r="AG15" i="19"/>
  <c r="AH15" i="19"/>
  <c r="AG16" i="19"/>
  <c r="AH16" i="19"/>
  <c r="AG17" i="19"/>
  <c r="AH17" i="19"/>
  <c r="AG18" i="19"/>
  <c r="AH18" i="19"/>
  <c r="AG19" i="19"/>
  <c r="AH19" i="19"/>
  <c r="AG20" i="19"/>
  <c r="AH20" i="19"/>
  <c r="AG21" i="19"/>
  <c r="AH21" i="19"/>
  <c r="AG22" i="19"/>
  <c r="AH22" i="19"/>
  <c r="AG23" i="19"/>
  <c r="AH23" i="19"/>
  <c r="AG24" i="19"/>
  <c r="AH24" i="19"/>
  <c r="AG25" i="19"/>
  <c r="AH25" i="19"/>
  <c r="AG26" i="19"/>
  <c r="AH26" i="19"/>
  <c r="AH27" i="19"/>
  <c r="AG28" i="19"/>
  <c r="AH28" i="19"/>
  <c r="AG29" i="19"/>
  <c r="AH29" i="19"/>
  <c r="AG30" i="19"/>
  <c r="AH30" i="19"/>
  <c r="AG31" i="19"/>
  <c r="AH31" i="19"/>
  <c r="AG32" i="19"/>
  <c r="AH32" i="19"/>
  <c r="AG33" i="19"/>
  <c r="AH33" i="19"/>
  <c r="AG34" i="19"/>
  <c r="AH34" i="19"/>
  <c r="AG35" i="19"/>
  <c r="AH35" i="19"/>
  <c r="AG36" i="19"/>
  <c r="AH36" i="19"/>
  <c r="AG37" i="19"/>
  <c r="AH37" i="19"/>
  <c r="AG38" i="19"/>
  <c r="AH38" i="19"/>
  <c r="AG40" i="19"/>
  <c r="AH40" i="19"/>
  <c r="AG41" i="19"/>
  <c r="AH41" i="19"/>
  <c r="AG42" i="19"/>
  <c r="AH42" i="19"/>
  <c r="AG43" i="19"/>
  <c r="AH43" i="19"/>
  <c r="AG44" i="19"/>
  <c r="AH44" i="19"/>
  <c r="AG45" i="19"/>
  <c r="AH45" i="19"/>
  <c r="AG46" i="19"/>
  <c r="AH46" i="19"/>
  <c r="AG47" i="19"/>
  <c r="AH47" i="19"/>
  <c r="AG48" i="19"/>
  <c r="AH48" i="19"/>
  <c r="AG49" i="19"/>
  <c r="AH49" i="19"/>
  <c r="AG50" i="19"/>
  <c r="AH50" i="19"/>
  <c r="AG51" i="19"/>
  <c r="AH51" i="19"/>
  <c r="AG52" i="19"/>
  <c r="AH52" i="19"/>
  <c r="AG53" i="19"/>
  <c r="AH53" i="19"/>
  <c r="AG54" i="19"/>
  <c r="AH54" i="19"/>
  <c r="AG55" i="19"/>
  <c r="AH55" i="19"/>
  <c r="AG56" i="19"/>
  <c r="AH56" i="19"/>
  <c r="AG57" i="19"/>
  <c r="AH57" i="19"/>
  <c r="AH58" i="19"/>
  <c r="AG59" i="19"/>
  <c r="AH59" i="19"/>
  <c r="AG60" i="19"/>
  <c r="AH60" i="19"/>
  <c r="AG61" i="19"/>
  <c r="AH61" i="19"/>
  <c r="AG62" i="19"/>
  <c r="AH62" i="19"/>
  <c r="AA227" i="19"/>
  <c r="AE11" i="19"/>
  <c r="AF11" i="19"/>
  <c r="AE12" i="19"/>
  <c r="AF12" i="19"/>
  <c r="AE13" i="19"/>
  <c r="AF13" i="19"/>
  <c r="AE14" i="19"/>
  <c r="AF14" i="19"/>
  <c r="AE15" i="19"/>
  <c r="AF15" i="19"/>
  <c r="AE16" i="19"/>
  <c r="AF16" i="19"/>
  <c r="AE17" i="19"/>
  <c r="AF17" i="19"/>
  <c r="AE18" i="19"/>
  <c r="AF18" i="19"/>
  <c r="AE19" i="19"/>
  <c r="AF19" i="19"/>
  <c r="AE20" i="19"/>
  <c r="AF20" i="19"/>
  <c r="AE21" i="19"/>
  <c r="AF21" i="19"/>
  <c r="AE22" i="19"/>
  <c r="AF22" i="19"/>
  <c r="AE23" i="19"/>
  <c r="AF23" i="19"/>
  <c r="AE24" i="19"/>
  <c r="AF24" i="19"/>
  <c r="AE25" i="19"/>
  <c r="AF25" i="19"/>
  <c r="AE26" i="19"/>
  <c r="AF26" i="19"/>
  <c r="AF27" i="19"/>
  <c r="AE28" i="19"/>
  <c r="AF28" i="19"/>
  <c r="AE29" i="19"/>
  <c r="AF29" i="19"/>
  <c r="AE30" i="19"/>
  <c r="AF30" i="19"/>
  <c r="AE31" i="19"/>
  <c r="AF31" i="19"/>
  <c r="AE32" i="19"/>
  <c r="AF32" i="19"/>
  <c r="AE33" i="19"/>
  <c r="AF33" i="19"/>
  <c r="AE34" i="19"/>
  <c r="AF34" i="19"/>
  <c r="AE35" i="19"/>
  <c r="AF35" i="19"/>
  <c r="AE36" i="19"/>
  <c r="AF36" i="19"/>
  <c r="AE37" i="19"/>
  <c r="AF37" i="19"/>
  <c r="AF38" i="19"/>
  <c r="AE40" i="19"/>
  <c r="AF40" i="19"/>
  <c r="AE41" i="19"/>
  <c r="AF41" i="19"/>
  <c r="AE42" i="19"/>
  <c r="AF42" i="19"/>
  <c r="AE43" i="19"/>
  <c r="AF43" i="19"/>
  <c r="AE44" i="19"/>
  <c r="AF44" i="19"/>
  <c r="AE45" i="19"/>
  <c r="AF45" i="19"/>
  <c r="AE46" i="19"/>
  <c r="AF46" i="19"/>
  <c r="AE47" i="19"/>
  <c r="AF47" i="19"/>
  <c r="AE48" i="19"/>
  <c r="AF48" i="19"/>
  <c r="AE49" i="19"/>
  <c r="AF49" i="19"/>
  <c r="AE50" i="19"/>
  <c r="AF50" i="19"/>
  <c r="AE51" i="19"/>
  <c r="AF51" i="19"/>
  <c r="AE52" i="19"/>
  <c r="AF52" i="19"/>
  <c r="AE53" i="19"/>
  <c r="AF53" i="19"/>
  <c r="AE54" i="19"/>
  <c r="AF54" i="19"/>
  <c r="AE55" i="19"/>
  <c r="AF55" i="19"/>
  <c r="AE56" i="19"/>
  <c r="AF56" i="19"/>
  <c r="AE57" i="19"/>
  <c r="AF57" i="19"/>
  <c r="AE58" i="19"/>
  <c r="AF58" i="19"/>
  <c r="AE59" i="19"/>
  <c r="AF59" i="19"/>
  <c r="AE60" i="19"/>
  <c r="AF60" i="19"/>
  <c r="AE61" i="19"/>
  <c r="AF61" i="19"/>
  <c r="AE62" i="19"/>
  <c r="AF62" i="19"/>
  <c r="Z227" i="19"/>
  <c r="AC11" i="19"/>
  <c r="AD11" i="19"/>
  <c r="AC12" i="19"/>
  <c r="AD12" i="19"/>
  <c r="AC13" i="19"/>
  <c r="AD13" i="19"/>
  <c r="AC14" i="19"/>
  <c r="AD14" i="19"/>
  <c r="AC15" i="19"/>
  <c r="AD15" i="19"/>
  <c r="AC16" i="19"/>
  <c r="AD16" i="19"/>
  <c r="AC17" i="19"/>
  <c r="AD17" i="19"/>
  <c r="AD18" i="19"/>
  <c r="AD19" i="19"/>
  <c r="AC20" i="19"/>
  <c r="AD20" i="19"/>
  <c r="AC21" i="19"/>
  <c r="AD21" i="19"/>
  <c r="AC22" i="19"/>
  <c r="AD22" i="19"/>
  <c r="AC23" i="19"/>
  <c r="AD23" i="19"/>
  <c r="AC24" i="19"/>
  <c r="AD24" i="19"/>
  <c r="AC25" i="19"/>
  <c r="AD25" i="19"/>
  <c r="AC26" i="19"/>
  <c r="AD26" i="19"/>
  <c r="AC27" i="19"/>
  <c r="AD27" i="19"/>
  <c r="AC28" i="19"/>
  <c r="AD28" i="19"/>
  <c r="AC29" i="19"/>
  <c r="AD29" i="19"/>
  <c r="AC30" i="19"/>
  <c r="AD30" i="19"/>
  <c r="AC31" i="19"/>
  <c r="AD31" i="19"/>
  <c r="AC32" i="19"/>
  <c r="AD32" i="19"/>
  <c r="AC33" i="19"/>
  <c r="AD33" i="19"/>
  <c r="AC34" i="19"/>
  <c r="AD34" i="19"/>
  <c r="AC35" i="19"/>
  <c r="AD35" i="19"/>
  <c r="AC36" i="19"/>
  <c r="AD36" i="19"/>
  <c r="AC37" i="19"/>
  <c r="AD37" i="19"/>
  <c r="AC38" i="19"/>
  <c r="AD38" i="19"/>
  <c r="AC40" i="19"/>
  <c r="AD40" i="19"/>
  <c r="AC41" i="19"/>
  <c r="AD41" i="19"/>
  <c r="AC42" i="19"/>
  <c r="AD42" i="19"/>
  <c r="AD43" i="19"/>
  <c r="AC44" i="19"/>
  <c r="AD44" i="19"/>
  <c r="AC45" i="19"/>
  <c r="AD45" i="19"/>
  <c r="AC46" i="19"/>
  <c r="AD46" i="19"/>
  <c r="AC47" i="19"/>
  <c r="AD47" i="19"/>
  <c r="AC48" i="19"/>
  <c r="AD48" i="19"/>
  <c r="AC49" i="19"/>
  <c r="AD49" i="19"/>
  <c r="AD50" i="19"/>
  <c r="AC51" i="19"/>
  <c r="AD51" i="19"/>
  <c r="AD52" i="19"/>
  <c r="AC53" i="19"/>
  <c r="AD53" i="19"/>
  <c r="AC54" i="19"/>
  <c r="AD54" i="19"/>
  <c r="AC55" i="19"/>
  <c r="AD55" i="19"/>
  <c r="AC56" i="19"/>
  <c r="AD56" i="19"/>
  <c r="AC57" i="19"/>
  <c r="AD57" i="19"/>
  <c r="AD58" i="19"/>
  <c r="AC59" i="19"/>
  <c r="AD59" i="19"/>
  <c r="AC60" i="19"/>
  <c r="AD60" i="19"/>
  <c r="AC61" i="19"/>
  <c r="AD61" i="19"/>
  <c r="AD62" i="19"/>
  <c r="Y227" i="19"/>
  <c r="AI105" i="19"/>
  <c r="AJ105" i="19"/>
  <c r="AI106" i="19"/>
  <c r="AJ106" i="19"/>
  <c r="AI107" i="19"/>
  <c r="AJ107" i="19"/>
  <c r="AI108" i="19"/>
  <c r="AJ108" i="19"/>
  <c r="AI109" i="19"/>
  <c r="AJ109" i="19"/>
  <c r="AI110" i="19"/>
  <c r="AJ110" i="19"/>
  <c r="AI111" i="19"/>
  <c r="AJ111" i="19"/>
  <c r="AI112" i="19"/>
  <c r="AJ112" i="19"/>
  <c r="AI113" i="19"/>
  <c r="AJ113" i="19"/>
  <c r="AI114" i="19"/>
  <c r="AJ114" i="19"/>
  <c r="AI117" i="19"/>
  <c r="AJ117" i="19"/>
  <c r="AI118" i="19"/>
  <c r="AJ118" i="19"/>
  <c r="AI119" i="19"/>
  <c r="AJ119" i="19"/>
  <c r="AB230" i="19"/>
  <c r="AG105" i="19"/>
  <c r="AH105" i="19"/>
  <c r="AG106" i="19"/>
  <c r="AH106" i="19"/>
  <c r="AG107" i="19"/>
  <c r="AH107" i="19"/>
  <c r="AG108" i="19"/>
  <c r="AH108" i="19"/>
  <c r="AG109" i="19"/>
  <c r="AH109" i="19"/>
  <c r="AG110" i="19"/>
  <c r="AH110" i="19"/>
  <c r="AG111" i="19"/>
  <c r="AH111" i="19"/>
  <c r="AG112" i="19"/>
  <c r="AH112" i="19"/>
  <c r="AG113" i="19"/>
  <c r="AH113" i="19"/>
  <c r="AG114" i="19"/>
  <c r="AH114" i="19"/>
  <c r="AG117" i="19"/>
  <c r="AH117" i="19"/>
  <c r="AG118" i="19"/>
  <c r="AH118" i="19"/>
  <c r="AG119" i="19"/>
  <c r="AH119" i="19"/>
  <c r="AA230" i="19"/>
  <c r="AE105" i="19"/>
  <c r="AF105" i="19"/>
  <c r="AE106" i="19"/>
  <c r="AF106" i="19"/>
  <c r="AE107" i="19"/>
  <c r="AF107" i="19"/>
  <c r="AE108" i="19"/>
  <c r="AF108" i="19"/>
  <c r="AE109" i="19"/>
  <c r="AF109" i="19"/>
  <c r="AE110" i="19"/>
  <c r="AF110" i="19"/>
  <c r="AE111" i="19"/>
  <c r="AF111" i="19"/>
  <c r="AE112" i="19"/>
  <c r="AF112" i="19"/>
  <c r="AE113" i="19"/>
  <c r="AF113" i="19"/>
  <c r="AE114" i="19"/>
  <c r="AF114" i="19"/>
  <c r="AE117" i="19"/>
  <c r="AF117" i="19"/>
  <c r="AE118" i="19"/>
  <c r="AF118" i="19"/>
  <c r="AE119" i="19"/>
  <c r="AF119" i="19"/>
  <c r="Z230" i="19"/>
  <c r="AC105" i="19"/>
  <c r="AD105" i="19"/>
  <c r="AC106" i="19"/>
  <c r="AD106" i="19"/>
  <c r="AC107" i="19"/>
  <c r="AD107" i="19"/>
  <c r="AC108" i="19"/>
  <c r="AD108" i="19"/>
  <c r="AD109" i="19"/>
  <c r="AC110" i="19"/>
  <c r="AD110" i="19"/>
  <c r="AC111" i="19"/>
  <c r="AD111" i="19"/>
  <c r="AC112" i="19"/>
  <c r="AD112" i="19"/>
  <c r="AC113" i="19"/>
  <c r="AD113" i="19"/>
  <c r="AC114" i="19"/>
  <c r="AD114" i="19"/>
  <c r="AC117" i="19"/>
  <c r="AD117" i="19"/>
  <c r="AC118" i="19"/>
  <c r="AD118" i="19"/>
  <c r="AC119" i="19"/>
  <c r="AD119" i="19"/>
  <c r="Y230" i="19"/>
  <c r="AI39" i="19"/>
  <c r="AJ39" i="19"/>
  <c r="AI164" i="19"/>
  <c r="AJ164" i="19"/>
  <c r="AI165" i="19"/>
  <c r="AJ165" i="19"/>
  <c r="AJ166" i="19"/>
  <c r="AB229" i="19"/>
  <c r="AG39" i="19"/>
  <c r="AH39" i="19"/>
  <c r="AG164" i="19"/>
  <c r="AH164" i="19"/>
  <c r="AG165" i="19"/>
  <c r="AH165" i="19"/>
  <c r="AG166" i="19"/>
  <c r="AH166" i="19"/>
  <c r="AA229" i="19"/>
  <c r="AE39" i="19"/>
  <c r="AF39" i="19"/>
  <c r="AF164" i="19"/>
  <c r="AE165" i="19"/>
  <c r="AF165" i="19"/>
  <c r="AF166" i="19"/>
  <c r="Z229" i="19"/>
  <c r="AD39" i="19"/>
  <c r="AD164" i="19"/>
  <c r="AC165" i="19"/>
  <c r="AD165" i="19"/>
  <c r="AD166" i="19"/>
  <c r="Y229" i="19"/>
  <c r="AJ121" i="19"/>
  <c r="AI122" i="19"/>
  <c r="AJ122" i="19"/>
  <c r="AI123" i="19"/>
  <c r="AJ123" i="19"/>
  <c r="AI124" i="19"/>
  <c r="AJ124" i="19"/>
  <c r="AI125" i="19"/>
  <c r="AJ125" i="19"/>
  <c r="AI126" i="19"/>
  <c r="AJ126" i="19"/>
  <c r="AI127" i="19"/>
  <c r="AJ127" i="19"/>
  <c r="AI128" i="19"/>
  <c r="AJ128" i="19"/>
  <c r="AI129" i="19"/>
  <c r="AJ129" i="19"/>
  <c r="AI130" i="19"/>
  <c r="AJ130" i="19"/>
  <c r="AI131" i="19"/>
  <c r="AJ131" i="19"/>
  <c r="AI132" i="19"/>
  <c r="AJ132" i="19"/>
  <c r="AJ133" i="19"/>
  <c r="AI134" i="19"/>
  <c r="AJ134" i="19"/>
  <c r="AI135" i="19"/>
  <c r="AJ135" i="19"/>
  <c r="AI136" i="19"/>
  <c r="AJ136" i="19"/>
  <c r="AI137" i="19"/>
  <c r="AJ137" i="19"/>
  <c r="AJ138" i="19"/>
  <c r="AI139" i="19"/>
  <c r="AJ139" i="19"/>
  <c r="AI140" i="19"/>
  <c r="AJ140" i="19"/>
  <c r="AI141" i="19"/>
  <c r="AJ141" i="19"/>
  <c r="AI142" i="19"/>
  <c r="AJ142" i="19"/>
  <c r="AI143" i="19"/>
  <c r="AJ143" i="19"/>
  <c r="AI144" i="19"/>
  <c r="AJ144" i="19"/>
  <c r="AJ145" i="19"/>
  <c r="AJ146" i="19"/>
  <c r="AI147" i="19"/>
  <c r="AJ147" i="19"/>
  <c r="AI148" i="19"/>
  <c r="AJ148" i="19"/>
  <c r="AI149" i="19"/>
  <c r="AJ149" i="19"/>
  <c r="AI150" i="19"/>
  <c r="AJ150" i="19"/>
  <c r="AI151" i="19"/>
  <c r="AJ151" i="19"/>
  <c r="AJ152" i="19"/>
  <c r="AJ153" i="19"/>
  <c r="AI154" i="19"/>
  <c r="AJ154" i="19"/>
  <c r="AI155" i="19"/>
  <c r="AJ155" i="19"/>
  <c r="AI156" i="19"/>
  <c r="AJ156" i="19"/>
  <c r="AI157" i="19"/>
  <c r="AJ157" i="19"/>
  <c r="AI158" i="19"/>
  <c r="AJ158" i="19"/>
  <c r="AI159" i="19"/>
  <c r="AJ159" i="19"/>
  <c r="AI160" i="19"/>
  <c r="AJ160" i="19"/>
  <c r="AI161" i="19"/>
  <c r="AJ161" i="19"/>
  <c r="AI162" i="19"/>
  <c r="AJ162" i="19"/>
  <c r="AI163" i="19"/>
  <c r="AJ163" i="19"/>
  <c r="AJ188" i="19"/>
  <c r="AI189" i="19"/>
  <c r="AJ189" i="19"/>
  <c r="AB228" i="19"/>
  <c r="AG121" i="19"/>
  <c r="AH121" i="19"/>
  <c r="AG122" i="19"/>
  <c r="AH122" i="19"/>
  <c r="AG123" i="19"/>
  <c r="AH123" i="19"/>
  <c r="AG124" i="19"/>
  <c r="AH124" i="19"/>
  <c r="AG125" i="19"/>
  <c r="AH125" i="19"/>
  <c r="AG126" i="19"/>
  <c r="AH126" i="19"/>
  <c r="AG127" i="19"/>
  <c r="AH127" i="19"/>
  <c r="AG128" i="19"/>
  <c r="AH128" i="19"/>
  <c r="AG129" i="19"/>
  <c r="AH129" i="19"/>
  <c r="AG130" i="19"/>
  <c r="AH130" i="19"/>
  <c r="AG131" i="19"/>
  <c r="AH131" i="19"/>
  <c r="AG132" i="19"/>
  <c r="AH132" i="19"/>
  <c r="AH133" i="19"/>
  <c r="AG134" i="19"/>
  <c r="AH134" i="19"/>
  <c r="AG135" i="19"/>
  <c r="AH135" i="19"/>
  <c r="AG136" i="19"/>
  <c r="AH136" i="19"/>
  <c r="AG137" i="19"/>
  <c r="AH137" i="19"/>
  <c r="AH138" i="19"/>
  <c r="AG139" i="19"/>
  <c r="AH139" i="19"/>
  <c r="AG140" i="19"/>
  <c r="AH140" i="19"/>
  <c r="AG141" i="19"/>
  <c r="AH141" i="19"/>
  <c r="AG142" i="19"/>
  <c r="AH142" i="19"/>
  <c r="AG143" i="19"/>
  <c r="AH143" i="19"/>
  <c r="AG144" i="19"/>
  <c r="AH144" i="19"/>
  <c r="AH145" i="19"/>
  <c r="AH146" i="19"/>
  <c r="AG147" i="19"/>
  <c r="AH147" i="19"/>
  <c r="AG148" i="19"/>
  <c r="AH148" i="19"/>
  <c r="AG149" i="19"/>
  <c r="AH149" i="19"/>
  <c r="AG150" i="19"/>
  <c r="AH150" i="19"/>
  <c r="AG151" i="19"/>
  <c r="AH151" i="19"/>
  <c r="AH152" i="19"/>
  <c r="AH153" i="19"/>
  <c r="AG154" i="19"/>
  <c r="AH154" i="19"/>
  <c r="AG155" i="19"/>
  <c r="AH155" i="19"/>
  <c r="AG156" i="19"/>
  <c r="AH156" i="19"/>
  <c r="AG157" i="19"/>
  <c r="AH157" i="19"/>
  <c r="AG158" i="19"/>
  <c r="AH158" i="19"/>
  <c r="AG159" i="19"/>
  <c r="AH159" i="19"/>
  <c r="AG160" i="19"/>
  <c r="AH160" i="19"/>
  <c r="AG161" i="19"/>
  <c r="AH161" i="19"/>
  <c r="AG162" i="19"/>
  <c r="AH162" i="19"/>
  <c r="AG163" i="19"/>
  <c r="AH163" i="19"/>
  <c r="AG188" i="19"/>
  <c r="AH188" i="19"/>
  <c r="AG189" i="19"/>
  <c r="AH189" i="19"/>
  <c r="AA228" i="19"/>
  <c r="AE121" i="19"/>
  <c r="AF121" i="19"/>
  <c r="AE122" i="19"/>
  <c r="AF122" i="19"/>
  <c r="AE123" i="19"/>
  <c r="AF123" i="19"/>
  <c r="AE124" i="19"/>
  <c r="AF124" i="19"/>
  <c r="AE125" i="19"/>
  <c r="AF125" i="19"/>
  <c r="AE126" i="19"/>
  <c r="AF126" i="19"/>
  <c r="AE127" i="19"/>
  <c r="AF127" i="19"/>
  <c r="AE128" i="19"/>
  <c r="AF128" i="19"/>
  <c r="AE129" i="19"/>
  <c r="AF129" i="19"/>
  <c r="AE130" i="19"/>
  <c r="AF130" i="19"/>
  <c r="AE131" i="19"/>
  <c r="AF131" i="19"/>
  <c r="AE132" i="19"/>
  <c r="AF132" i="19"/>
  <c r="AF133" i="19"/>
  <c r="AE134" i="19"/>
  <c r="AF134" i="19"/>
  <c r="AE135" i="19"/>
  <c r="AF135" i="19"/>
  <c r="AE136" i="19"/>
  <c r="AF136" i="19"/>
  <c r="AE137" i="19"/>
  <c r="AF137" i="19"/>
  <c r="AE138" i="19"/>
  <c r="AF138" i="19"/>
  <c r="AE139" i="19"/>
  <c r="AF139" i="19"/>
  <c r="AE140" i="19"/>
  <c r="AF140" i="19"/>
  <c r="AE141" i="19"/>
  <c r="AF141" i="19"/>
  <c r="AE142" i="19"/>
  <c r="AF142" i="19"/>
  <c r="AE143" i="19"/>
  <c r="AF143" i="19"/>
  <c r="AE144" i="19"/>
  <c r="AF144" i="19"/>
  <c r="AE145" i="19"/>
  <c r="AF145" i="19"/>
  <c r="AE146" i="19"/>
  <c r="AF146" i="19"/>
  <c r="AE147" i="19"/>
  <c r="AF147" i="19"/>
  <c r="AE148" i="19"/>
  <c r="AF148" i="19"/>
  <c r="AE149" i="19"/>
  <c r="AF149" i="19"/>
  <c r="AE150" i="19"/>
  <c r="AF150" i="19"/>
  <c r="AE151" i="19"/>
  <c r="AF151" i="19"/>
  <c r="AF152" i="19"/>
  <c r="AE153" i="19"/>
  <c r="AF153" i="19"/>
  <c r="AF154" i="19"/>
  <c r="AE155" i="19"/>
  <c r="AF155" i="19"/>
  <c r="AE156" i="19"/>
  <c r="AF156" i="19"/>
  <c r="AE157" i="19"/>
  <c r="AF157" i="19"/>
  <c r="AE158" i="19"/>
  <c r="AF158" i="19"/>
  <c r="AE159" i="19"/>
  <c r="AF159" i="19"/>
  <c r="AE160" i="19"/>
  <c r="AF160" i="19"/>
  <c r="AE161" i="19"/>
  <c r="AF161" i="19"/>
  <c r="AE162" i="19"/>
  <c r="AF162" i="19"/>
  <c r="AE163" i="19"/>
  <c r="AF163" i="19"/>
  <c r="AE188" i="19"/>
  <c r="AF188" i="19"/>
  <c r="AE189" i="19"/>
  <c r="AF189" i="19"/>
  <c r="Z228" i="19"/>
  <c r="AD121" i="19"/>
  <c r="AC122" i="19"/>
  <c r="AD122" i="19"/>
  <c r="AC123" i="19"/>
  <c r="AD123" i="19"/>
  <c r="AC124" i="19"/>
  <c r="AD124" i="19"/>
  <c r="AC125" i="19"/>
  <c r="AD125" i="19"/>
  <c r="AC126" i="19"/>
  <c r="AD126" i="19"/>
  <c r="AC127" i="19"/>
  <c r="AD127" i="19"/>
  <c r="AC128" i="19"/>
  <c r="AD128" i="19"/>
  <c r="AC129" i="19"/>
  <c r="AD129" i="19"/>
  <c r="AC130" i="19"/>
  <c r="AD130" i="19"/>
  <c r="AC131" i="19"/>
  <c r="AD131" i="19"/>
  <c r="AC132" i="19"/>
  <c r="AD132" i="19"/>
  <c r="AC133" i="19"/>
  <c r="AD133" i="19"/>
  <c r="AC134" i="19"/>
  <c r="AD134" i="19"/>
  <c r="AC135" i="19"/>
  <c r="AD135" i="19"/>
  <c r="AC136" i="19"/>
  <c r="AD136" i="19"/>
  <c r="AC137" i="19"/>
  <c r="AD137" i="19"/>
  <c r="AC138" i="19"/>
  <c r="AD138" i="19"/>
  <c r="AC139" i="19"/>
  <c r="AD139" i="19"/>
  <c r="AC140" i="19"/>
  <c r="AD140" i="19"/>
  <c r="AD141" i="19"/>
  <c r="AD142" i="19"/>
  <c r="AC143" i="19"/>
  <c r="AD143" i="19"/>
  <c r="AC144" i="19"/>
  <c r="AD144" i="19"/>
  <c r="AD145" i="19"/>
  <c r="AD146" i="19"/>
  <c r="AC147" i="19"/>
  <c r="AD147" i="19"/>
  <c r="AC148" i="19"/>
  <c r="AD148" i="19"/>
  <c r="AD149" i="19"/>
  <c r="AD150" i="19"/>
  <c r="AC151" i="19"/>
  <c r="AD151" i="19"/>
  <c r="AC152" i="19"/>
  <c r="AD152" i="19"/>
  <c r="AD153" i="19"/>
  <c r="AD154" i="19"/>
  <c r="AC155" i="19"/>
  <c r="AD155" i="19"/>
  <c r="AC156" i="19"/>
  <c r="AD156" i="19"/>
  <c r="AD157" i="19"/>
  <c r="AC158" i="19"/>
  <c r="AD158" i="19"/>
  <c r="AC159" i="19"/>
  <c r="AD159" i="19"/>
  <c r="AC160" i="19"/>
  <c r="AD160" i="19"/>
  <c r="AC161" i="19"/>
  <c r="AD161" i="19"/>
  <c r="AC162" i="19"/>
  <c r="AD162" i="19"/>
  <c r="AC163" i="19"/>
  <c r="AD163" i="19"/>
  <c r="AD188" i="19"/>
  <c r="AC189" i="19"/>
  <c r="AD189" i="19"/>
  <c r="Y228" i="19"/>
  <c r="AI169" i="19"/>
  <c r="AJ169" i="19"/>
  <c r="AI170" i="19"/>
  <c r="AJ170" i="19"/>
  <c r="AI171" i="19"/>
  <c r="AJ171" i="19"/>
  <c r="AB226" i="19"/>
  <c r="AG169" i="19"/>
  <c r="AH169" i="19"/>
  <c r="AG170" i="19"/>
  <c r="AH170" i="19"/>
  <c r="AG171" i="19"/>
  <c r="AH171" i="19"/>
  <c r="AA226" i="19"/>
  <c r="AE169" i="19"/>
  <c r="AF169" i="19"/>
  <c r="AE170" i="19"/>
  <c r="AF170" i="19"/>
  <c r="AE171" i="19"/>
  <c r="AF171" i="19"/>
  <c r="Z226" i="19"/>
  <c r="AC169" i="19"/>
  <c r="AD169" i="19"/>
  <c r="AC170" i="19"/>
  <c r="AD170" i="19"/>
  <c r="AC171" i="19"/>
  <c r="AD171" i="19"/>
  <c r="Y226" i="19"/>
  <c r="AJ68" i="18"/>
  <c r="AJ69" i="18"/>
  <c r="AI70" i="18"/>
  <c r="AJ70" i="18"/>
  <c r="AB83" i="18"/>
  <c r="AH68" i="18"/>
  <c r="AH69" i="18"/>
  <c r="AG70" i="18"/>
  <c r="AH70" i="18"/>
  <c r="AA83" i="18"/>
  <c r="AE68" i="18"/>
  <c r="AF68" i="18"/>
  <c r="AE69" i="18"/>
  <c r="AF69" i="18"/>
  <c r="AE70" i="18"/>
  <c r="AF70" i="18"/>
  <c r="Z83" i="18"/>
  <c r="AD68" i="18"/>
  <c r="AD69" i="18"/>
  <c r="AD70" i="18"/>
  <c r="AI11" i="18"/>
  <c r="AJ11" i="18"/>
  <c r="AI12" i="18"/>
  <c r="AJ12" i="18"/>
  <c r="AJ13" i="18"/>
  <c r="AI34" i="18"/>
  <c r="AJ34" i="18"/>
  <c r="AI39" i="18"/>
  <c r="AJ39" i="18"/>
  <c r="AI40" i="18"/>
  <c r="AJ40" i="18"/>
  <c r="AJ41" i="18"/>
  <c r="AJ42" i="18"/>
  <c r="AI43" i="18"/>
  <c r="AJ43" i="18"/>
  <c r="AJ44" i="18"/>
  <c r="AI54" i="18"/>
  <c r="AJ54" i="18"/>
  <c r="AI55" i="18"/>
  <c r="AJ55" i="18"/>
  <c r="AJ56" i="18"/>
  <c r="AI57" i="18"/>
  <c r="AJ57" i="18"/>
  <c r="AI58" i="18"/>
  <c r="AJ58" i="18"/>
  <c r="AB82" i="18"/>
  <c r="AG11" i="18"/>
  <c r="AH11" i="18"/>
  <c r="AG12" i="18"/>
  <c r="AH12" i="18"/>
  <c r="AG13" i="18"/>
  <c r="AH13" i="18"/>
  <c r="AG34" i="18"/>
  <c r="AH34" i="18"/>
  <c r="AG39" i="18"/>
  <c r="AH39" i="18"/>
  <c r="AG40" i="18"/>
  <c r="AH40" i="18"/>
  <c r="AH41" i="18"/>
  <c r="AG42" i="18"/>
  <c r="AH42" i="18"/>
  <c r="AG43" i="18"/>
  <c r="AH43" i="18"/>
  <c r="AG44" i="18"/>
  <c r="AH44" i="18"/>
  <c r="AG54" i="18"/>
  <c r="AH54" i="18"/>
  <c r="AG55" i="18"/>
  <c r="AH55" i="18"/>
  <c r="AG56" i="18"/>
  <c r="AH56" i="18"/>
  <c r="AG57" i="18"/>
  <c r="AH57" i="18"/>
  <c r="AG58" i="18"/>
  <c r="AH58" i="18"/>
  <c r="AA82" i="18"/>
  <c r="AE11" i="18"/>
  <c r="AF11" i="18"/>
  <c r="AE12" i="18"/>
  <c r="AF12" i="18"/>
  <c r="AF13" i="18"/>
  <c r="AE34" i="18"/>
  <c r="AF34" i="18"/>
  <c r="AE39" i="18"/>
  <c r="AF39" i="18"/>
  <c r="AE40" i="18"/>
  <c r="AF40" i="18"/>
  <c r="AE41" i="18"/>
  <c r="AF41" i="18"/>
  <c r="AF42" i="18"/>
  <c r="AE43" i="18"/>
  <c r="AF43" i="18"/>
  <c r="AF44" i="18"/>
  <c r="AE54" i="18"/>
  <c r="AF54" i="18"/>
  <c r="AE55" i="18"/>
  <c r="AF55" i="18"/>
  <c r="AE56" i="18"/>
  <c r="AF56" i="18"/>
  <c r="AE57" i="18"/>
  <c r="AF57" i="18"/>
  <c r="AE58" i="18"/>
  <c r="AF58" i="18"/>
  <c r="Z82" i="18"/>
  <c r="AC11" i="18"/>
  <c r="AD11" i="18"/>
  <c r="AD12" i="18"/>
  <c r="AD13" i="18"/>
  <c r="AC34" i="18"/>
  <c r="AD34" i="18"/>
  <c r="AC39" i="18"/>
  <c r="AD39" i="18"/>
  <c r="AD40" i="18"/>
  <c r="AD41" i="18"/>
  <c r="AD42" i="18"/>
  <c r="AC43" i="18"/>
  <c r="AD43" i="18"/>
  <c r="AD44" i="18"/>
  <c r="AC54" i="18"/>
  <c r="AD54" i="18"/>
  <c r="AD55" i="18"/>
  <c r="AD56" i="18"/>
  <c r="AC57" i="18"/>
  <c r="AD57" i="18"/>
  <c r="AC58" i="18"/>
  <c r="AD58" i="18"/>
  <c r="Y82" i="18"/>
  <c r="AJ14" i="18"/>
  <c r="AJ15" i="18"/>
  <c r="AI19" i="18"/>
  <c r="AJ19" i="18"/>
  <c r="AI20" i="18"/>
  <c r="AJ20" i="18"/>
  <c r="AJ21" i="18"/>
  <c r="AI22" i="18"/>
  <c r="AJ22" i="18"/>
  <c r="AB81" i="18"/>
  <c r="AG14" i="18"/>
  <c r="AH14" i="18"/>
  <c r="AG15" i="18"/>
  <c r="AH15" i="18"/>
  <c r="AG19" i="18"/>
  <c r="AH19" i="18"/>
  <c r="AH20" i="18"/>
  <c r="AG21" i="18"/>
  <c r="AH21" i="18"/>
  <c r="AG22" i="18"/>
  <c r="AH22" i="18"/>
  <c r="AA81" i="18"/>
  <c r="AE14" i="18"/>
  <c r="AF14" i="18"/>
  <c r="AF15" i="18"/>
  <c r="AE19" i="18"/>
  <c r="AF19" i="18"/>
  <c r="AF20" i="18"/>
  <c r="AF21" i="18"/>
  <c r="AF22" i="18"/>
  <c r="AD14" i="18"/>
  <c r="AD15" i="18"/>
  <c r="AD19" i="18"/>
  <c r="AD20" i="18"/>
  <c r="AD21" i="18"/>
  <c r="AD22" i="18"/>
  <c r="AI23" i="18"/>
  <c r="AJ23" i="18"/>
  <c r="AI24" i="18"/>
  <c r="AJ24" i="18"/>
  <c r="AI25" i="18"/>
  <c r="AJ25" i="18"/>
  <c r="AI26" i="18"/>
  <c r="AJ26" i="18"/>
  <c r="AI27" i="18"/>
  <c r="AJ27" i="18"/>
  <c r="AI28" i="18"/>
  <c r="AJ28" i="18"/>
  <c r="AI29" i="18"/>
  <c r="AJ29" i="18"/>
  <c r="AI30" i="18"/>
  <c r="AJ30" i="18"/>
  <c r="AI35" i="18"/>
  <c r="AJ35" i="18"/>
  <c r="AI36" i="18"/>
  <c r="AJ36" i="18"/>
  <c r="AI37" i="18"/>
  <c r="AJ37" i="18"/>
  <c r="AB80" i="18"/>
  <c r="AG23" i="18"/>
  <c r="AH23" i="18"/>
  <c r="AG24" i="18"/>
  <c r="AH24" i="18"/>
  <c r="AG25" i="18"/>
  <c r="AH25" i="18"/>
  <c r="AG26" i="18"/>
  <c r="AH26" i="18"/>
  <c r="AG27" i="18"/>
  <c r="AH27" i="18"/>
  <c r="AG28" i="18"/>
  <c r="AH28" i="18"/>
  <c r="AG29" i="18"/>
  <c r="AH29" i="18"/>
  <c r="AG30" i="18"/>
  <c r="AH30" i="18"/>
  <c r="AG35" i="18"/>
  <c r="AH35" i="18"/>
  <c r="AG36" i="18"/>
  <c r="AH36" i="18"/>
  <c r="AG37" i="18"/>
  <c r="AH37" i="18"/>
  <c r="AA80" i="18"/>
  <c r="AE23" i="18"/>
  <c r="AF23" i="18"/>
  <c r="AE24" i="18"/>
  <c r="AF24" i="18"/>
  <c r="AE25" i="18"/>
  <c r="AF25" i="18"/>
  <c r="AE26" i="18"/>
  <c r="AF26" i="18"/>
  <c r="AE27" i="18"/>
  <c r="AF27" i="18"/>
  <c r="AE28" i="18"/>
  <c r="AF28" i="18"/>
  <c r="AE29" i="18"/>
  <c r="AF29" i="18"/>
  <c r="AE30" i="18"/>
  <c r="AF30" i="18"/>
  <c r="AE35" i="18"/>
  <c r="AF35" i="18"/>
  <c r="AE36" i="18"/>
  <c r="AF36" i="18"/>
  <c r="AE37" i="18"/>
  <c r="AF37" i="18"/>
  <c r="Z80" i="18"/>
  <c r="AC23" i="18"/>
  <c r="AD23" i="18"/>
  <c r="AD24" i="18"/>
  <c r="AD25" i="18"/>
  <c r="AC26" i="18"/>
  <c r="AD26" i="18"/>
  <c r="AC27" i="18"/>
  <c r="AD27" i="18"/>
  <c r="AD28" i="18"/>
  <c r="AD29" i="18"/>
  <c r="AC30" i="18"/>
  <c r="AD30" i="18"/>
  <c r="AC35" i="18"/>
  <c r="AD35" i="18"/>
  <c r="AC36" i="18"/>
  <c r="AD36" i="18"/>
  <c r="AC37" i="18"/>
  <c r="AD37" i="18"/>
  <c r="Y80" i="18"/>
  <c r="AI16" i="18"/>
  <c r="AJ16" i="18"/>
  <c r="AJ17" i="18"/>
  <c r="AI31" i="18"/>
  <c r="AJ31" i="18"/>
  <c r="AB79" i="18"/>
  <c r="AG16" i="18"/>
  <c r="AH16" i="18"/>
  <c r="AG17" i="18"/>
  <c r="AH17" i="18"/>
  <c r="AG31" i="18"/>
  <c r="AH31" i="18"/>
  <c r="AA79" i="18"/>
  <c r="AE16" i="18"/>
  <c r="AF16" i="18"/>
  <c r="AE17" i="18"/>
  <c r="AF17" i="18"/>
  <c r="AE31" i="18"/>
  <c r="AF31" i="18"/>
  <c r="Z79" i="18"/>
  <c r="AD16" i="18"/>
  <c r="AD17" i="18"/>
  <c r="AC31" i="18"/>
  <c r="AD31" i="18"/>
  <c r="Y79" i="18"/>
  <c r="AI45" i="18"/>
  <c r="AJ45" i="18"/>
  <c r="AI46" i="18"/>
  <c r="AJ46" i="18"/>
  <c r="AI47" i="18"/>
  <c r="AJ47" i="18"/>
  <c r="AI48" i="18"/>
  <c r="AJ48" i="18"/>
  <c r="AJ49" i="18"/>
  <c r="AI50" i="18"/>
  <c r="AJ50" i="18"/>
  <c r="AI51" i="18"/>
  <c r="AJ51" i="18"/>
  <c r="AI52" i="18"/>
  <c r="AJ52" i="18"/>
  <c r="AI53" i="18"/>
  <c r="AJ53" i="18"/>
  <c r="AB78" i="18"/>
  <c r="AG45" i="18"/>
  <c r="AH45" i="18"/>
  <c r="AG46" i="18"/>
  <c r="AH46" i="18"/>
  <c r="AG47" i="18"/>
  <c r="AH47" i="18"/>
  <c r="AG48" i="18"/>
  <c r="AH48" i="18"/>
  <c r="AH49" i="18"/>
  <c r="AG50" i="18"/>
  <c r="AH50" i="18"/>
  <c r="AG51" i="18"/>
  <c r="AH51" i="18"/>
  <c r="AG52" i="18"/>
  <c r="AH52" i="18"/>
  <c r="AG53" i="18"/>
  <c r="AH53" i="18"/>
  <c r="AA78" i="18"/>
  <c r="AE45" i="18"/>
  <c r="AF45" i="18"/>
  <c r="AE46" i="18"/>
  <c r="AF46" i="18"/>
  <c r="AE47" i="18"/>
  <c r="AF47" i="18"/>
  <c r="AE48" i="18"/>
  <c r="AF48" i="18"/>
  <c r="AE49" i="18"/>
  <c r="AF49" i="18"/>
  <c r="AE50" i="18"/>
  <c r="AF50" i="18"/>
  <c r="AE51" i="18"/>
  <c r="AF51" i="18"/>
  <c r="AE52" i="18"/>
  <c r="AF52" i="18"/>
  <c r="AE53" i="18"/>
  <c r="AF53" i="18"/>
  <c r="Z78" i="18"/>
  <c r="AC45" i="18"/>
  <c r="AD45" i="18"/>
  <c r="AD46" i="18"/>
  <c r="AD47" i="18"/>
  <c r="AD48" i="18"/>
  <c r="AC49" i="18"/>
  <c r="AD49" i="18"/>
  <c r="AC50" i="18"/>
  <c r="AD50" i="18"/>
  <c r="AC51" i="18"/>
  <c r="AD51" i="18"/>
  <c r="AC52" i="18"/>
  <c r="AD52" i="18"/>
  <c r="AC53" i="18"/>
  <c r="AD53" i="18"/>
  <c r="Y78" i="18"/>
  <c r="AI60" i="18"/>
  <c r="AJ60" i="18"/>
  <c r="AI61" i="18"/>
  <c r="AJ61" i="18"/>
  <c r="AI62" i="18"/>
  <c r="AJ62" i="18"/>
  <c r="AI63" i="18"/>
  <c r="AJ63" i="18"/>
  <c r="AI64" i="18"/>
  <c r="AJ64" i="18"/>
  <c r="AI65" i="18"/>
  <c r="AJ65" i="18"/>
  <c r="AI66" i="18"/>
  <c r="AJ66" i="18"/>
  <c r="AI67" i="18"/>
  <c r="AJ67" i="18"/>
  <c r="AB77" i="18"/>
  <c r="AG60" i="18"/>
  <c r="AH60" i="18"/>
  <c r="AG61" i="18"/>
  <c r="AH61" i="18"/>
  <c r="AG62" i="18"/>
  <c r="AH62" i="18"/>
  <c r="AG63" i="18"/>
  <c r="AH63" i="18"/>
  <c r="AG64" i="18"/>
  <c r="AH64" i="18"/>
  <c r="AG65" i="18"/>
  <c r="AH65" i="18"/>
  <c r="AG66" i="18"/>
  <c r="AH66" i="18"/>
  <c r="AG67" i="18"/>
  <c r="AH67" i="18"/>
  <c r="AA77" i="18"/>
  <c r="AE60" i="18"/>
  <c r="AF60" i="18"/>
  <c r="AE61" i="18"/>
  <c r="AF61" i="18"/>
  <c r="AE62" i="18"/>
  <c r="AF62" i="18"/>
  <c r="AE63" i="18"/>
  <c r="AF63" i="18"/>
  <c r="AE64" i="18"/>
  <c r="AF64" i="18"/>
  <c r="AE65" i="18"/>
  <c r="AF65" i="18"/>
  <c r="AE66" i="18"/>
  <c r="AF66" i="18"/>
  <c r="AE67" i="18"/>
  <c r="AF67" i="18"/>
  <c r="Z77" i="18"/>
  <c r="AD60" i="18"/>
  <c r="AD61" i="18"/>
  <c r="AC62" i="18"/>
  <c r="AD62" i="18"/>
  <c r="AD63" i="18"/>
  <c r="AC64" i="18"/>
  <c r="AD64" i="18"/>
  <c r="AD65" i="18"/>
  <c r="AC66" i="18"/>
  <c r="AD66" i="18"/>
  <c r="AC67" i="18"/>
  <c r="AD67" i="18"/>
  <c r="Y77" i="18"/>
  <c r="AI32" i="18"/>
  <c r="AJ32" i="18"/>
  <c r="AI33" i="18"/>
  <c r="AJ33" i="18"/>
  <c r="AB76" i="18"/>
  <c r="AG32" i="18"/>
  <c r="AH32" i="18"/>
  <c r="AG33" i="18"/>
  <c r="AH33" i="18"/>
  <c r="AA76" i="18"/>
  <c r="AE32" i="18"/>
  <c r="AF32" i="18"/>
  <c r="AE33" i="18"/>
  <c r="AF33" i="18"/>
  <c r="Z76" i="18"/>
  <c r="AC32" i="18"/>
  <c r="AD32" i="18"/>
  <c r="AC33" i="18"/>
  <c r="AD33" i="18"/>
  <c r="Y76" i="18"/>
  <c r="AI29" i="16"/>
  <c r="AJ29" i="16"/>
  <c r="AI33" i="16"/>
  <c r="AJ33" i="16"/>
  <c r="AI56" i="16"/>
  <c r="AJ56" i="16"/>
  <c r="AI78" i="16"/>
  <c r="AJ78" i="16"/>
  <c r="AI79" i="16"/>
  <c r="AJ79" i="16"/>
  <c r="AI80" i="16"/>
  <c r="AJ80" i="16"/>
  <c r="AI81" i="16"/>
  <c r="AJ81" i="16"/>
  <c r="AJ126" i="16"/>
  <c r="AB179" i="16"/>
  <c r="AG29" i="16"/>
  <c r="AH29" i="16"/>
  <c r="AG33" i="16"/>
  <c r="AH33" i="16"/>
  <c r="AG56" i="16"/>
  <c r="AH56" i="16"/>
  <c r="AG78" i="16"/>
  <c r="AH78" i="16"/>
  <c r="AG79" i="16"/>
  <c r="AH79" i="16"/>
  <c r="AG80" i="16"/>
  <c r="AH80" i="16"/>
  <c r="AG81" i="16"/>
  <c r="AH81" i="16"/>
  <c r="AH126" i="16"/>
  <c r="AA179" i="16"/>
  <c r="AE29" i="16"/>
  <c r="AF29" i="16"/>
  <c r="AE33" i="16"/>
  <c r="AF33" i="16"/>
  <c r="AE56" i="16"/>
  <c r="AF56" i="16"/>
  <c r="AE78" i="16"/>
  <c r="AF78" i="16"/>
  <c r="AE79" i="16"/>
  <c r="AF79" i="16"/>
  <c r="AE80" i="16"/>
  <c r="AF80" i="16"/>
  <c r="AE81" i="16"/>
  <c r="AF81" i="16"/>
  <c r="AF126" i="16"/>
  <c r="Z179" i="16"/>
  <c r="AC29" i="16"/>
  <c r="AD29" i="16"/>
  <c r="AC33" i="16"/>
  <c r="AD33" i="16"/>
  <c r="AC56" i="16"/>
  <c r="AD56" i="16"/>
  <c r="AC78" i="16"/>
  <c r="AD78" i="16"/>
  <c r="AC79" i="16"/>
  <c r="AD79" i="16"/>
  <c r="AC80" i="16"/>
  <c r="AD80" i="16"/>
  <c r="AC81" i="16"/>
  <c r="AD81" i="16"/>
  <c r="AC126" i="16"/>
  <c r="AD126" i="16"/>
  <c r="Y179" i="16"/>
  <c r="AI157" i="16"/>
  <c r="AJ157" i="16"/>
  <c r="AB178" i="16"/>
  <c r="AG157" i="16"/>
  <c r="AH157" i="16"/>
  <c r="AA178" i="16"/>
  <c r="AE157" i="16"/>
  <c r="AF157" i="16"/>
  <c r="Z178" i="16"/>
  <c r="AC157" i="16"/>
  <c r="AD157" i="16"/>
  <c r="Y178" i="16"/>
  <c r="AI152" i="16"/>
  <c r="AJ152" i="16"/>
  <c r="AI153" i="16"/>
  <c r="AJ153" i="16"/>
  <c r="AI154" i="16"/>
  <c r="AJ154" i="16"/>
  <c r="AI155" i="16"/>
  <c r="AJ155" i="16"/>
  <c r="AI156" i="16"/>
  <c r="AJ156" i="16"/>
  <c r="AI158" i="16"/>
  <c r="AJ158" i="16"/>
  <c r="AI159" i="16"/>
  <c r="AJ159" i="16"/>
  <c r="AI160" i="16"/>
  <c r="AJ160" i="16"/>
  <c r="AI162" i="16"/>
  <c r="AJ162" i="16"/>
  <c r="AI163" i="16"/>
  <c r="AJ163" i="16"/>
  <c r="AI164" i="16"/>
  <c r="AJ164" i="16"/>
  <c r="AI165" i="16"/>
  <c r="AJ165" i="16"/>
  <c r="AB177" i="16"/>
  <c r="AG152" i="16"/>
  <c r="AH152" i="16"/>
  <c r="AG153" i="16"/>
  <c r="AH153" i="16"/>
  <c r="AG154" i="16"/>
  <c r="AH154" i="16"/>
  <c r="AG155" i="16"/>
  <c r="AH155" i="16"/>
  <c r="AG156" i="16"/>
  <c r="AH156" i="16"/>
  <c r="AG158" i="16"/>
  <c r="AH158" i="16"/>
  <c r="AG159" i="16"/>
  <c r="AH159" i="16"/>
  <c r="AG160" i="16"/>
  <c r="AH160" i="16"/>
  <c r="AG162" i="16"/>
  <c r="AH162" i="16"/>
  <c r="AG163" i="16"/>
  <c r="AH163" i="16"/>
  <c r="AG164" i="16"/>
  <c r="AH164" i="16"/>
  <c r="AG165" i="16"/>
  <c r="AH165" i="16"/>
  <c r="AA177" i="16"/>
  <c r="AE152" i="16"/>
  <c r="AF152" i="16"/>
  <c r="AE153" i="16"/>
  <c r="AF153" i="16"/>
  <c r="AE154" i="16"/>
  <c r="AF154" i="16"/>
  <c r="AE155" i="16"/>
  <c r="AF155" i="16"/>
  <c r="AE156" i="16"/>
  <c r="AF156" i="16"/>
  <c r="AE158" i="16"/>
  <c r="AF158" i="16"/>
  <c r="AE159" i="16"/>
  <c r="AF159" i="16"/>
  <c r="AE160" i="16"/>
  <c r="AF160" i="16"/>
  <c r="AE162" i="16"/>
  <c r="AF162" i="16"/>
  <c r="AE163" i="16"/>
  <c r="AF163" i="16"/>
  <c r="AE164" i="16"/>
  <c r="AF164" i="16"/>
  <c r="AE165" i="16"/>
  <c r="AF165" i="16"/>
  <c r="Z177" i="16"/>
  <c r="AC152" i="16"/>
  <c r="AD152" i="16"/>
  <c r="AC153" i="16"/>
  <c r="AD153" i="16"/>
  <c r="AC154" i="16"/>
  <c r="AD154" i="16"/>
  <c r="AC155" i="16"/>
  <c r="AD155" i="16"/>
  <c r="AC156" i="16"/>
  <c r="AD156" i="16"/>
  <c r="AC158" i="16"/>
  <c r="AD158" i="16"/>
  <c r="AC159" i="16"/>
  <c r="AD159" i="16"/>
  <c r="AC160" i="16"/>
  <c r="AD160" i="16"/>
  <c r="AC162" i="16"/>
  <c r="AD162" i="16"/>
  <c r="AD163" i="16"/>
  <c r="AC164" i="16"/>
  <c r="AD164" i="16"/>
  <c r="AC165" i="16"/>
  <c r="AD165" i="16"/>
  <c r="Y177" i="16"/>
  <c r="AI43" i="16"/>
  <c r="AJ43" i="16"/>
  <c r="AI44" i="16"/>
  <c r="AJ44" i="16"/>
  <c r="AI45" i="16"/>
  <c r="AJ45" i="16"/>
  <c r="AI46" i="16"/>
  <c r="AJ46" i="16"/>
  <c r="AI47" i="16"/>
  <c r="AJ47" i="16"/>
  <c r="AI48" i="16"/>
  <c r="AJ48" i="16"/>
  <c r="AI49" i="16"/>
  <c r="AJ49" i="16"/>
  <c r="AI50" i="16"/>
  <c r="AJ50" i="16"/>
  <c r="AI51" i="16"/>
  <c r="AJ51" i="16"/>
  <c r="AI52" i="16"/>
  <c r="AJ52" i="16"/>
  <c r="AI53" i="16"/>
  <c r="AJ53" i="16"/>
  <c r="AJ54" i="16"/>
  <c r="AI59" i="16"/>
  <c r="AJ59" i="16"/>
  <c r="AI60" i="16"/>
  <c r="AJ60" i="16"/>
  <c r="AI64" i="16"/>
  <c r="AJ64" i="16"/>
  <c r="AI65" i="16"/>
  <c r="AJ65" i="16"/>
  <c r="AI90" i="16"/>
  <c r="AJ90" i="16"/>
  <c r="AI94" i="16"/>
  <c r="AJ94" i="16"/>
  <c r="AI95" i="16"/>
  <c r="AJ95" i="16"/>
  <c r="AI96" i="16"/>
  <c r="AJ96" i="16"/>
  <c r="AI97" i="16"/>
  <c r="AJ97" i="16"/>
  <c r="AI105" i="16"/>
  <c r="AJ105" i="16"/>
  <c r="AI136" i="16"/>
  <c r="AJ136" i="16"/>
  <c r="AI137" i="16"/>
  <c r="AJ137" i="16"/>
  <c r="AB176" i="16"/>
  <c r="AG43" i="16"/>
  <c r="AH43" i="16"/>
  <c r="AG44" i="16"/>
  <c r="AH44" i="16"/>
  <c r="AG45" i="16"/>
  <c r="AH45" i="16"/>
  <c r="AG46" i="16"/>
  <c r="AH46" i="16"/>
  <c r="AG47" i="16"/>
  <c r="AH47" i="16"/>
  <c r="AG48" i="16"/>
  <c r="AH48" i="16"/>
  <c r="AG49" i="16"/>
  <c r="AH49" i="16"/>
  <c r="AG50" i="16"/>
  <c r="AH50" i="16"/>
  <c r="AG51" i="16"/>
  <c r="AH51" i="16"/>
  <c r="AG52" i="16"/>
  <c r="AH52" i="16"/>
  <c r="AG53" i="16"/>
  <c r="AH53" i="16"/>
  <c r="AH54" i="16"/>
  <c r="AG59" i="16"/>
  <c r="AH59" i="16"/>
  <c r="AG60" i="16"/>
  <c r="AH60" i="16"/>
  <c r="AG64" i="16"/>
  <c r="AH64" i="16"/>
  <c r="AG65" i="16"/>
  <c r="AH65" i="16"/>
  <c r="AG90" i="16"/>
  <c r="AH90" i="16"/>
  <c r="AG94" i="16"/>
  <c r="AH94" i="16"/>
  <c r="AG95" i="16"/>
  <c r="AH95" i="16"/>
  <c r="AG96" i="16"/>
  <c r="AH96" i="16"/>
  <c r="AG97" i="16"/>
  <c r="AH97" i="16"/>
  <c r="AG105" i="16"/>
  <c r="AH105" i="16"/>
  <c r="AG136" i="16"/>
  <c r="AH136" i="16"/>
  <c r="AG137" i="16"/>
  <c r="AH137" i="16"/>
  <c r="AA176" i="16"/>
  <c r="AE43" i="16"/>
  <c r="AF43" i="16"/>
  <c r="AE44" i="16"/>
  <c r="AF44" i="16"/>
  <c r="AE45" i="16"/>
  <c r="AF45" i="16"/>
  <c r="AE46" i="16"/>
  <c r="AF46" i="16"/>
  <c r="AE47" i="16"/>
  <c r="AF47" i="16"/>
  <c r="AE48" i="16"/>
  <c r="AF48" i="16"/>
  <c r="AE49" i="16"/>
  <c r="AF49" i="16"/>
  <c r="AE50" i="16"/>
  <c r="AF50" i="16"/>
  <c r="AE51" i="16"/>
  <c r="AF51" i="16"/>
  <c r="AE52" i="16"/>
  <c r="AF52" i="16"/>
  <c r="AE53" i="16"/>
  <c r="AF53" i="16"/>
  <c r="AE54" i="16"/>
  <c r="AF54" i="16"/>
  <c r="AE59" i="16"/>
  <c r="AF59" i="16"/>
  <c r="AE60" i="16"/>
  <c r="AF60" i="16"/>
  <c r="AE64" i="16"/>
  <c r="AF64" i="16"/>
  <c r="AE65" i="16"/>
  <c r="AF65" i="16"/>
  <c r="AE90" i="16"/>
  <c r="AF90" i="16"/>
  <c r="AE94" i="16"/>
  <c r="AF94" i="16"/>
  <c r="AE95" i="16"/>
  <c r="AF95" i="16"/>
  <c r="AE96" i="16"/>
  <c r="AF96" i="16"/>
  <c r="AE97" i="16"/>
  <c r="AF97" i="16"/>
  <c r="AE105" i="16"/>
  <c r="AF105" i="16"/>
  <c r="AE136" i="16"/>
  <c r="AF136" i="16"/>
  <c r="AE137" i="16"/>
  <c r="AF137" i="16"/>
  <c r="Z176" i="16"/>
  <c r="AC43" i="16"/>
  <c r="AD43" i="16"/>
  <c r="AC44" i="16"/>
  <c r="AD44" i="16"/>
  <c r="AC45" i="16"/>
  <c r="AD45" i="16"/>
  <c r="AC46" i="16"/>
  <c r="AD46" i="16"/>
  <c r="AC47" i="16"/>
  <c r="AD47" i="16"/>
  <c r="AC48" i="16"/>
  <c r="AD48" i="16"/>
  <c r="AD49" i="16"/>
  <c r="AC50" i="16"/>
  <c r="AD50" i="16"/>
  <c r="AC51" i="16"/>
  <c r="AD51" i="16"/>
  <c r="AC52" i="16"/>
  <c r="AD52" i="16"/>
  <c r="AD53" i="16"/>
  <c r="AD54" i="16"/>
  <c r="AC59" i="16"/>
  <c r="AD59" i="16"/>
  <c r="AD60" i="16"/>
  <c r="AD64" i="16"/>
  <c r="AD65" i="16"/>
  <c r="AC90" i="16"/>
  <c r="AD90" i="16"/>
  <c r="AC94" i="16"/>
  <c r="AD94" i="16"/>
  <c r="AC95" i="16"/>
  <c r="AD95" i="16"/>
  <c r="AC96" i="16"/>
  <c r="AD96" i="16"/>
  <c r="AC97" i="16"/>
  <c r="AD97" i="16"/>
  <c r="AD105" i="16"/>
  <c r="AC136" i="16"/>
  <c r="AD136" i="16"/>
  <c r="AC137" i="16"/>
  <c r="AD137" i="16"/>
  <c r="Y176" i="16"/>
  <c r="AI127" i="16"/>
  <c r="AJ127" i="16"/>
  <c r="AB175" i="16"/>
  <c r="AG127" i="16"/>
  <c r="AH127" i="16"/>
  <c r="AA175" i="16"/>
  <c r="AE127" i="16"/>
  <c r="AF127" i="16"/>
  <c r="Z175" i="16"/>
  <c r="AC127" i="16"/>
  <c r="AD127" i="16"/>
  <c r="Y175" i="16"/>
  <c r="AI30" i="16"/>
  <c r="AJ30" i="16"/>
  <c r="AI57" i="16"/>
  <c r="AJ57" i="16"/>
  <c r="AI66" i="16"/>
  <c r="AJ66" i="16"/>
  <c r="AI99" i="16"/>
  <c r="AJ99" i="16"/>
  <c r="AI100" i="16"/>
  <c r="AJ100" i="16"/>
  <c r="AI101" i="16"/>
  <c r="AJ101" i="16"/>
  <c r="AI102" i="16"/>
  <c r="AJ102" i="16"/>
  <c r="AI103" i="16"/>
  <c r="AJ103" i="16"/>
  <c r="AI104" i="16"/>
  <c r="AJ104" i="16"/>
  <c r="AB174" i="16"/>
  <c r="AG30" i="16"/>
  <c r="AH30" i="16"/>
  <c r="AG57" i="16"/>
  <c r="AH57" i="16"/>
  <c r="AG66" i="16"/>
  <c r="AH66" i="16"/>
  <c r="AG99" i="16"/>
  <c r="AH99" i="16"/>
  <c r="AG100" i="16"/>
  <c r="AH100" i="16"/>
  <c r="AG101" i="16"/>
  <c r="AH101" i="16"/>
  <c r="AG102" i="16"/>
  <c r="AH102" i="16"/>
  <c r="AG103" i="16"/>
  <c r="AH103" i="16"/>
  <c r="AG104" i="16"/>
  <c r="AH104" i="16"/>
  <c r="AA174" i="16"/>
  <c r="AE30" i="16"/>
  <c r="AF30" i="16"/>
  <c r="AE57" i="16"/>
  <c r="AF57" i="16"/>
  <c r="AE66" i="16"/>
  <c r="AF66" i="16"/>
  <c r="AE99" i="16"/>
  <c r="AF99" i="16"/>
  <c r="AE100" i="16"/>
  <c r="AF100" i="16"/>
  <c r="AE101" i="16"/>
  <c r="AF101" i="16"/>
  <c r="AE102" i="16"/>
  <c r="AF102" i="16"/>
  <c r="AE103" i="16"/>
  <c r="AF103" i="16"/>
  <c r="AE104" i="16"/>
  <c r="AF104" i="16"/>
  <c r="Z174" i="16"/>
  <c r="AC30" i="16"/>
  <c r="AD30" i="16"/>
  <c r="AC57" i="16"/>
  <c r="AD57" i="16"/>
  <c r="AC66" i="16"/>
  <c r="AD66" i="16"/>
  <c r="AC99" i="16"/>
  <c r="AD99" i="16"/>
  <c r="AC100" i="16"/>
  <c r="AD100" i="16"/>
  <c r="AC101" i="16"/>
  <c r="AD101" i="16"/>
  <c r="AC102" i="16"/>
  <c r="AD102" i="16"/>
  <c r="AC103" i="16"/>
  <c r="AD103" i="16"/>
  <c r="AC104" i="16"/>
  <c r="AD104" i="16"/>
  <c r="Y174" i="16"/>
  <c r="AI58" i="16"/>
  <c r="AJ58" i="16"/>
  <c r="AI61" i="16"/>
  <c r="AJ61" i="16"/>
  <c r="AB173" i="16"/>
  <c r="AG58" i="16"/>
  <c r="AH58" i="16"/>
  <c r="AG61" i="16"/>
  <c r="AH61" i="16"/>
  <c r="AA173" i="16"/>
  <c r="AE58" i="16"/>
  <c r="AF58" i="16"/>
  <c r="AE61" i="16"/>
  <c r="AF61" i="16"/>
  <c r="Z173" i="16"/>
  <c r="AD58" i="16"/>
  <c r="AD61" i="16"/>
  <c r="AI98" i="16"/>
  <c r="AJ98" i="16"/>
  <c r="AI150" i="16"/>
  <c r="AJ150" i="16"/>
  <c r="AB172" i="16"/>
  <c r="AG98" i="16"/>
  <c r="AH98" i="16"/>
  <c r="AG150" i="16"/>
  <c r="AH150" i="16"/>
  <c r="AA172" i="16"/>
  <c r="AE98" i="16"/>
  <c r="AF98" i="16"/>
  <c r="AE150" i="16"/>
  <c r="AF150" i="16"/>
  <c r="Z172" i="16"/>
  <c r="AC98" i="16"/>
  <c r="AD98" i="16"/>
  <c r="AD150" i="16"/>
  <c r="Y172" i="16"/>
  <c r="AI17" i="16"/>
  <c r="AJ17" i="16"/>
  <c r="AI18" i="16"/>
  <c r="AJ18" i="16"/>
  <c r="AI19" i="16"/>
  <c r="AJ19" i="16"/>
  <c r="AI20" i="16"/>
  <c r="AJ20" i="16"/>
  <c r="AI21" i="16"/>
  <c r="AJ21" i="16"/>
  <c r="AI22" i="16"/>
  <c r="AJ22" i="16"/>
  <c r="AI23" i="16"/>
  <c r="AJ23" i="16"/>
  <c r="AI24" i="16"/>
  <c r="AJ24" i="16"/>
  <c r="AI25" i="16"/>
  <c r="AJ25" i="16"/>
  <c r="AI26" i="16"/>
  <c r="AJ26" i="16"/>
  <c r="AI27" i="16"/>
  <c r="AJ27" i="16"/>
  <c r="AI28" i="16"/>
  <c r="AJ28" i="16"/>
  <c r="AI31" i="16"/>
  <c r="AJ31" i="16"/>
  <c r="AI32" i="16"/>
  <c r="AJ32" i="16"/>
  <c r="AI34" i="16"/>
  <c r="AJ34" i="16"/>
  <c r="AI35" i="16"/>
  <c r="AJ35" i="16"/>
  <c r="AI36" i="16"/>
  <c r="AJ36" i="16"/>
  <c r="AI37" i="16"/>
  <c r="AJ37" i="16"/>
  <c r="AI38" i="16"/>
  <c r="AJ38" i="16"/>
  <c r="AI39" i="16"/>
  <c r="AJ39" i="16"/>
  <c r="AJ40" i="16"/>
  <c r="AI41" i="16"/>
  <c r="AJ41" i="16"/>
  <c r="AI42" i="16"/>
  <c r="AJ42" i="16"/>
  <c r="AI55" i="16"/>
  <c r="AJ55" i="16"/>
  <c r="AI62" i="16"/>
  <c r="AJ62" i="16"/>
  <c r="AI63" i="16"/>
  <c r="AJ63" i="16"/>
  <c r="AI68" i="16"/>
  <c r="AJ68" i="16"/>
  <c r="AI69" i="16"/>
  <c r="AJ69" i="16"/>
  <c r="AI70" i="16"/>
  <c r="AJ70" i="16"/>
  <c r="AI71" i="16"/>
  <c r="AJ71" i="16"/>
  <c r="AI72" i="16"/>
  <c r="AJ72" i="16"/>
  <c r="AI73" i="16"/>
  <c r="AJ73" i="16"/>
  <c r="AI74" i="16"/>
  <c r="AJ74" i="16"/>
  <c r="AI75" i="16"/>
  <c r="AJ75" i="16"/>
  <c r="AJ76" i="16"/>
  <c r="AI77" i="16"/>
  <c r="AJ77" i="16"/>
  <c r="AI82" i="16"/>
  <c r="AJ82" i="16"/>
  <c r="AI83" i="16"/>
  <c r="AJ83" i="16"/>
  <c r="AI84" i="16"/>
  <c r="AJ84" i="16"/>
  <c r="AI85" i="16"/>
  <c r="AJ85" i="16"/>
  <c r="AI86" i="16"/>
  <c r="AJ86" i="16"/>
  <c r="AI87" i="16"/>
  <c r="AJ87" i="16"/>
  <c r="AI88" i="16"/>
  <c r="AJ88" i="16"/>
  <c r="AI89" i="16"/>
  <c r="AJ89" i="16"/>
  <c r="AI91" i="16"/>
  <c r="AJ91" i="16"/>
  <c r="AI92" i="16"/>
  <c r="AJ92" i="16"/>
  <c r="AI93" i="16"/>
  <c r="AJ93" i="16"/>
  <c r="AI106" i="16"/>
  <c r="AJ106" i="16"/>
  <c r="AI107" i="16"/>
  <c r="AJ107" i="16"/>
  <c r="AI108" i="16"/>
  <c r="AJ108" i="16"/>
  <c r="AI109" i="16"/>
  <c r="AJ109" i="16"/>
  <c r="AI110" i="16"/>
  <c r="AJ110" i="16"/>
  <c r="AI111" i="16"/>
  <c r="AJ111" i="16"/>
  <c r="AI112" i="16"/>
  <c r="AJ112" i="16"/>
  <c r="AI113" i="16"/>
  <c r="AJ113" i="16"/>
  <c r="AJ114" i="16"/>
  <c r="AI115" i="16"/>
  <c r="AJ115" i="16"/>
  <c r="AI116" i="16"/>
  <c r="AJ116" i="16"/>
  <c r="AI117" i="16"/>
  <c r="AJ117" i="16"/>
  <c r="AI118" i="16"/>
  <c r="AJ118" i="16"/>
  <c r="AI119" i="16"/>
  <c r="AJ119" i="16"/>
  <c r="AI120" i="16"/>
  <c r="AJ120" i="16"/>
  <c r="AI121" i="16"/>
  <c r="AJ121" i="16"/>
  <c r="AJ122" i="16"/>
  <c r="AI123" i="16"/>
  <c r="AJ123" i="16"/>
  <c r="AI124" i="16"/>
  <c r="AJ124" i="16"/>
  <c r="AI125" i="16"/>
  <c r="AJ125" i="16"/>
  <c r="AI129" i="16"/>
  <c r="AJ129" i="16"/>
  <c r="AI130" i="16"/>
  <c r="AJ130" i="16"/>
  <c r="AI131" i="16"/>
  <c r="AJ131" i="16"/>
  <c r="AI132" i="16"/>
  <c r="AJ132" i="16"/>
  <c r="AI133" i="16"/>
  <c r="AJ133" i="16"/>
  <c r="AI134" i="16"/>
  <c r="AJ134" i="16"/>
  <c r="AI135" i="16"/>
  <c r="AJ135" i="16"/>
  <c r="AI138" i="16"/>
  <c r="AJ138" i="16"/>
  <c r="AI139" i="16"/>
  <c r="AJ139" i="16"/>
  <c r="AI140" i="16"/>
  <c r="AJ140" i="16"/>
  <c r="AI141" i="16"/>
  <c r="AJ141" i="16"/>
  <c r="AI142" i="16"/>
  <c r="AJ142" i="16"/>
  <c r="AJ143" i="16"/>
  <c r="AI144" i="16"/>
  <c r="AJ144" i="16"/>
  <c r="AI145" i="16"/>
  <c r="AJ145" i="16"/>
  <c r="AI146" i="16"/>
  <c r="AJ146" i="16"/>
  <c r="AJ147" i="16"/>
  <c r="AI148" i="16"/>
  <c r="AJ148" i="16"/>
  <c r="AI149" i="16"/>
  <c r="AJ149" i="16"/>
  <c r="AI161" i="16"/>
  <c r="AJ161" i="16"/>
  <c r="AB171" i="16"/>
  <c r="AG17" i="16"/>
  <c r="AH17" i="16"/>
  <c r="AG18" i="16"/>
  <c r="AH18" i="16"/>
  <c r="AG19" i="16"/>
  <c r="AH19" i="16"/>
  <c r="AG20" i="16"/>
  <c r="AH20" i="16"/>
  <c r="AG21" i="16"/>
  <c r="AH21" i="16"/>
  <c r="AG22" i="16"/>
  <c r="AH22" i="16"/>
  <c r="AG23" i="16"/>
  <c r="AH23" i="16"/>
  <c r="AG24" i="16"/>
  <c r="AH24" i="16"/>
  <c r="AG25" i="16"/>
  <c r="AH25" i="16"/>
  <c r="AG26" i="16"/>
  <c r="AH26" i="16"/>
  <c r="AG27" i="16"/>
  <c r="AH27" i="16"/>
  <c r="AG28" i="16"/>
  <c r="AH28" i="16"/>
  <c r="AG31" i="16"/>
  <c r="AH31" i="16"/>
  <c r="AG32" i="16"/>
  <c r="AH32" i="16"/>
  <c r="AG34" i="16"/>
  <c r="AH34" i="16"/>
  <c r="AG35" i="16"/>
  <c r="AH35" i="16"/>
  <c r="AG36" i="16"/>
  <c r="AH36" i="16"/>
  <c r="AG37" i="16"/>
  <c r="AH37" i="16"/>
  <c r="AG38" i="16"/>
  <c r="AH38" i="16"/>
  <c r="AG39" i="16"/>
  <c r="AH39" i="16"/>
  <c r="AH40" i="16"/>
  <c r="AG41" i="16"/>
  <c r="AH41" i="16"/>
  <c r="AG42" i="16"/>
  <c r="AH42" i="16"/>
  <c r="AG55" i="16"/>
  <c r="AH55" i="16"/>
  <c r="AG62" i="16"/>
  <c r="AH62" i="16"/>
  <c r="AG63" i="16"/>
  <c r="AH63" i="16"/>
  <c r="AG68" i="16"/>
  <c r="AH68" i="16"/>
  <c r="AG69" i="16"/>
  <c r="AH69" i="16"/>
  <c r="AG70" i="16"/>
  <c r="AH70" i="16"/>
  <c r="AG71" i="16"/>
  <c r="AH71" i="16"/>
  <c r="AG72" i="16"/>
  <c r="AH72" i="16"/>
  <c r="AG73" i="16"/>
  <c r="AH73" i="16"/>
  <c r="AG74" i="16"/>
  <c r="AH74" i="16"/>
  <c r="AG75" i="16"/>
  <c r="AH75" i="16"/>
  <c r="AH76" i="16"/>
  <c r="AG77" i="16"/>
  <c r="AH77" i="16"/>
  <c r="AG82" i="16"/>
  <c r="AH82" i="16"/>
  <c r="AG83" i="16"/>
  <c r="AH83" i="16"/>
  <c r="AG84" i="16"/>
  <c r="AH84" i="16"/>
  <c r="AG85" i="16"/>
  <c r="AH85" i="16"/>
  <c r="AG86" i="16"/>
  <c r="AH86" i="16"/>
  <c r="AG87" i="16"/>
  <c r="AH87" i="16"/>
  <c r="AG88" i="16"/>
  <c r="AH88" i="16"/>
  <c r="AG89" i="16"/>
  <c r="AH89" i="16"/>
  <c r="AG91" i="16"/>
  <c r="AH91" i="16"/>
  <c r="AG92" i="16"/>
  <c r="AH92" i="16"/>
  <c r="AG93" i="16"/>
  <c r="AH93" i="16"/>
  <c r="AG106" i="16"/>
  <c r="AH106" i="16"/>
  <c r="AG107" i="16"/>
  <c r="AH107" i="16"/>
  <c r="AG108" i="16"/>
  <c r="AH108" i="16"/>
  <c r="AG109" i="16"/>
  <c r="AH109" i="16"/>
  <c r="AG110" i="16"/>
  <c r="AH110" i="16"/>
  <c r="AG111" i="16"/>
  <c r="AH111" i="16"/>
  <c r="AG112" i="16"/>
  <c r="AH112" i="16"/>
  <c r="AG113" i="16"/>
  <c r="AH113" i="16"/>
  <c r="AG114" i="16"/>
  <c r="AH114" i="16"/>
  <c r="AG115" i="16"/>
  <c r="AH115" i="16"/>
  <c r="AG116" i="16"/>
  <c r="AH116" i="16"/>
  <c r="AG117" i="16"/>
  <c r="AH117" i="16"/>
  <c r="AG118" i="16"/>
  <c r="AH118" i="16"/>
  <c r="AG119" i="16"/>
  <c r="AH119" i="16"/>
  <c r="AG120" i="16"/>
  <c r="AH120" i="16"/>
  <c r="AG121" i="16"/>
  <c r="AH121" i="16"/>
  <c r="AH122" i="16"/>
  <c r="AG123" i="16"/>
  <c r="AH123" i="16"/>
  <c r="AG124" i="16"/>
  <c r="AH124" i="16"/>
  <c r="AG125" i="16"/>
  <c r="AH125" i="16"/>
  <c r="AG129" i="16"/>
  <c r="AH129" i="16"/>
  <c r="AG130" i="16"/>
  <c r="AH130" i="16"/>
  <c r="AG131" i="16"/>
  <c r="AH131" i="16"/>
  <c r="AG132" i="16"/>
  <c r="AH132" i="16"/>
  <c r="AG133" i="16"/>
  <c r="AH133" i="16"/>
  <c r="AG134" i="16"/>
  <c r="AH134" i="16"/>
  <c r="AG135" i="16"/>
  <c r="AH135" i="16"/>
  <c r="AG138" i="16"/>
  <c r="AH138" i="16"/>
  <c r="AG139" i="16"/>
  <c r="AH139" i="16"/>
  <c r="AG140" i="16"/>
  <c r="AH140" i="16"/>
  <c r="AG141" i="16"/>
  <c r="AH141" i="16"/>
  <c r="AG142" i="16"/>
  <c r="AH142" i="16"/>
  <c r="AH143" i="16"/>
  <c r="AG144" i="16"/>
  <c r="AH144" i="16"/>
  <c r="AG145" i="16"/>
  <c r="AH145" i="16"/>
  <c r="AG146" i="16"/>
  <c r="AH146" i="16"/>
  <c r="AG147" i="16"/>
  <c r="AH147" i="16"/>
  <c r="AG148" i="16"/>
  <c r="AH148" i="16"/>
  <c r="AG149" i="16"/>
  <c r="AH149" i="16"/>
  <c r="AG161" i="16"/>
  <c r="AH161" i="16"/>
  <c r="AA171" i="16"/>
  <c r="AE17" i="16"/>
  <c r="AF17" i="16"/>
  <c r="AE18" i="16"/>
  <c r="AF18" i="16"/>
  <c r="AE19" i="16"/>
  <c r="AF19" i="16"/>
  <c r="AE20" i="16"/>
  <c r="AF20" i="16"/>
  <c r="AE21" i="16"/>
  <c r="AF21" i="16"/>
  <c r="AE22" i="16"/>
  <c r="AF22" i="16"/>
  <c r="AE23" i="16"/>
  <c r="AF23" i="16"/>
  <c r="AE24" i="16"/>
  <c r="AF24" i="16"/>
  <c r="AE25" i="16"/>
  <c r="AF25" i="16"/>
  <c r="AE26" i="16"/>
  <c r="AF26" i="16"/>
  <c r="AE27" i="16"/>
  <c r="AF27" i="16"/>
  <c r="AE28" i="16"/>
  <c r="AF28" i="16"/>
  <c r="AE31" i="16"/>
  <c r="AF31" i="16"/>
  <c r="AE32" i="16"/>
  <c r="AF32" i="16"/>
  <c r="AE34" i="16"/>
  <c r="AF34" i="16"/>
  <c r="AE35" i="16"/>
  <c r="AF35" i="16"/>
  <c r="AE36" i="16"/>
  <c r="AF36" i="16"/>
  <c r="AE37" i="16"/>
  <c r="AF37" i="16"/>
  <c r="AE38" i="16"/>
  <c r="AF38" i="16"/>
  <c r="AE39" i="16"/>
  <c r="AF39" i="16"/>
  <c r="AE40" i="16"/>
  <c r="AF40" i="16"/>
  <c r="AE41" i="16"/>
  <c r="AF41" i="16"/>
  <c r="AE42" i="16"/>
  <c r="AF42" i="16"/>
  <c r="AE55" i="16"/>
  <c r="AF55" i="16"/>
  <c r="AE62" i="16"/>
  <c r="AF62" i="16"/>
  <c r="AE63" i="16"/>
  <c r="AF63" i="16"/>
  <c r="AE68" i="16"/>
  <c r="AF68" i="16"/>
  <c r="AE69" i="16"/>
  <c r="AF69" i="16"/>
  <c r="AE70" i="16"/>
  <c r="AF70" i="16"/>
  <c r="AE71" i="16"/>
  <c r="AF71" i="16"/>
  <c r="AE72" i="16"/>
  <c r="AF72" i="16"/>
  <c r="AE73" i="16"/>
  <c r="AF73" i="16"/>
  <c r="AE74" i="16"/>
  <c r="AF74" i="16"/>
  <c r="AE75" i="16"/>
  <c r="AF75" i="16"/>
  <c r="AE76" i="16"/>
  <c r="AF76" i="16"/>
  <c r="AE77" i="16"/>
  <c r="AF77" i="16"/>
  <c r="AE82" i="16"/>
  <c r="AF82" i="16"/>
  <c r="AE83" i="16"/>
  <c r="AF83" i="16"/>
  <c r="AE84" i="16"/>
  <c r="AF84" i="16"/>
  <c r="AE85" i="16"/>
  <c r="AF85" i="16"/>
  <c r="AE86" i="16"/>
  <c r="AF86" i="16"/>
  <c r="AE87" i="16"/>
  <c r="AF87" i="16"/>
  <c r="AE88" i="16"/>
  <c r="AF88" i="16"/>
  <c r="AE89" i="16"/>
  <c r="AF89" i="16"/>
  <c r="AE91" i="16"/>
  <c r="AF91" i="16"/>
  <c r="AE92" i="16"/>
  <c r="AF92" i="16"/>
  <c r="AE93" i="16"/>
  <c r="AF93" i="16"/>
  <c r="AE106" i="16"/>
  <c r="AF106" i="16"/>
  <c r="AE107" i="16"/>
  <c r="AF107" i="16"/>
  <c r="AE108" i="16"/>
  <c r="AF108" i="16"/>
  <c r="AE109" i="16"/>
  <c r="AF109" i="16"/>
  <c r="AE110" i="16"/>
  <c r="AF110" i="16"/>
  <c r="AE111" i="16"/>
  <c r="AF111" i="16"/>
  <c r="AE112" i="16"/>
  <c r="AF112" i="16"/>
  <c r="AE113" i="16"/>
  <c r="AF113" i="16"/>
  <c r="AE114" i="16"/>
  <c r="AF114" i="16"/>
  <c r="AE115" i="16"/>
  <c r="AF115" i="16"/>
  <c r="AE116" i="16"/>
  <c r="AF116" i="16"/>
  <c r="AE117" i="16"/>
  <c r="AF117" i="16"/>
  <c r="AE118" i="16"/>
  <c r="AF118" i="16"/>
  <c r="AE119" i="16"/>
  <c r="AF119" i="16"/>
  <c r="AE120" i="16"/>
  <c r="AF120" i="16"/>
  <c r="AE121" i="16"/>
  <c r="AF121" i="16"/>
  <c r="AE122" i="16"/>
  <c r="AF122" i="16"/>
  <c r="AE123" i="16"/>
  <c r="AF123" i="16"/>
  <c r="AE124" i="16"/>
  <c r="AF124" i="16"/>
  <c r="AE125" i="16"/>
  <c r="AF125" i="16"/>
  <c r="AE129" i="16"/>
  <c r="AF129" i="16"/>
  <c r="AE130" i="16"/>
  <c r="AF130" i="16"/>
  <c r="AE131" i="16"/>
  <c r="AF131" i="16"/>
  <c r="AE132" i="16"/>
  <c r="AF132" i="16"/>
  <c r="AE133" i="16"/>
  <c r="AF133" i="16"/>
  <c r="AE134" i="16"/>
  <c r="AF134" i="16"/>
  <c r="AE135" i="16"/>
  <c r="AF135" i="16"/>
  <c r="AE138" i="16"/>
  <c r="AF138" i="16"/>
  <c r="AE139" i="16"/>
  <c r="AF139" i="16"/>
  <c r="AE140" i="16"/>
  <c r="AF140" i="16"/>
  <c r="AE141" i="16"/>
  <c r="AF141" i="16"/>
  <c r="AE142" i="16"/>
  <c r="AF142" i="16"/>
  <c r="AE143" i="16"/>
  <c r="AF143" i="16"/>
  <c r="AE144" i="16"/>
  <c r="AF144" i="16"/>
  <c r="AE145" i="16"/>
  <c r="AF145" i="16"/>
  <c r="AE146" i="16"/>
  <c r="AF146" i="16"/>
  <c r="AE147" i="16"/>
  <c r="AF147" i="16"/>
  <c r="AE148" i="16"/>
  <c r="AF148" i="16"/>
  <c r="AE149" i="16"/>
  <c r="AF149" i="16"/>
  <c r="AE161" i="16"/>
  <c r="AF161" i="16"/>
  <c r="Z171" i="16"/>
  <c r="AC17" i="16"/>
  <c r="AD17" i="16"/>
  <c r="AC18" i="16"/>
  <c r="AD18" i="16"/>
  <c r="AC19" i="16"/>
  <c r="AD19" i="16"/>
  <c r="AC20" i="16"/>
  <c r="AD20" i="16"/>
  <c r="AC21" i="16"/>
  <c r="AD21" i="16"/>
  <c r="AC22" i="16"/>
  <c r="AD22" i="16"/>
  <c r="AC23" i="16"/>
  <c r="AD23" i="16"/>
  <c r="AC24" i="16"/>
  <c r="AD24" i="16"/>
  <c r="AC25" i="16"/>
  <c r="AD25" i="16"/>
  <c r="AC26" i="16"/>
  <c r="AD26" i="16"/>
  <c r="AC27" i="16"/>
  <c r="AD27" i="16"/>
  <c r="AC28" i="16"/>
  <c r="AD28" i="16"/>
  <c r="AC31" i="16"/>
  <c r="AD31" i="16"/>
  <c r="AC32" i="16"/>
  <c r="AD32" i="16"/>
  <c r="AC34" i="16"/>
  <c r="AD34" i="16"/>
  <c r="AC35" i="16"/>
  <c r="AD35" i="16"/>
  <c r="AC36" i="16"/>
  <c r="AD36" i="16"/>
  <c r="AC37" i="16"/>
  <c r="AD37" i="16"/>
  <c r="AC38" i="16"/>
  <c r="AD38" i="16"/>
  <c r="AC39" i="16"/>
  <c r="AD39" i="16"/>
  <c r="AC40" i="16"/>
  <c r="AD40" i="16"/>
  <c r="AC41" i="16"/>
  <c r="AD41" i="16"/>
  <c r="AD42" i="16"/>
  <c r="AD55" i="16"/>
  <c r="AC62" i="16"/>
  <c r="AD62" i="16"/>
  <c r="AC63" i="16"/>
  <c r="AD63" i="16"/>
  <c r="AC68" i="16"/>
  <c r="AD68" i="16"/>
  <c r="AC69" i="16"/>
  <c r="AD69" i="16"/>
  <c r="AC70" i="16"/>
  <c r="AD70" i="16"/>
  <c r="AC71" i="16"/>
  <c r="AD71" i="16"/>
  <c r="AC72" i="16"/>
  <c r="AD72" i="16"/>
  <c r="AC73" i="16"/>
  <c r="AD73" i="16"/>
  <c r="AC74" i="16"/>
  <c r="AD74" i="16"/>
  <c r="AC75" i="16"/>
  <c r="AD75" i="16"/>
  <c r="AC76" i="16"/>
  <c r="AD76" i="16"/>
  <c r="AC77" i="16"/>
  <c r="AD77" i="16"/>
  <c r="AC82" i="16"/>
  <c r="AD82" i="16"/>
  <c r="AC83" i="16"/>
  <c r="AD83" i="16"/>
  <c r="AC84" i="16"/>
  <c r="AD84" i="16"/>
  <c r="AC85" i="16"/>
  <c r="AD85" i="16"/>
  <c r="AC86" i="16"/>
  <c r="AD86" i="16"/>
  <c r="AC87" i="16"/>
  <c r="AD87" i="16"/>
  <c r="AC88" i="16"/>
  <c r="AD88" i="16"/>
  <c r="AC89" i="16"/>
  <c r="AD89" i="16"/>
  <c r="AC91" i="16"/>
  <c r="AD91" i="16"/>
  <c r="AC92" i="16"/>
  <c r="AD92" i="16"/>
  <c r="AC93" i="16"/>
  <c r="AD93" i="16"/>
  <c r="AC106" i="16"/>
  <c r="AD106" i="16"/>
  <c r="AC107" i="16"/>
  <c r="AD107" i="16"/>
  <c r="AD108" i="16"/>
  <c r="AD109" i="16"/>
  <c r="AC110" i="16"/>
  <c r="AD110" i="16"/>
  <c r="AC111" i="16"/>
  <c r="AD111" i="16"/>
  <c r="AC112" i="16"/>
  <c r="AD112" i="16"/>
  <c r="AC113" i="16"/>
  <c r="AD113" i="16"/>
  <c r="AC114" i="16"/>
  <c r="AD114" i="16"/>
  <c r="AC115" i="16"/>
  <c r="AD115" i="16"/>
  <c r="AC116" i="16"/>
  <c r="AD116" i="16"/>
  <c r="AD117" i="16"/>
  <c r="AC118" i="16"/>
  <c r="AD118" i="16"/>
  <c r="AC119" i="16"/>
  <c r="AD119" i="16"/>
  <c r="AC120" i="16"/>
  <c r="AD120" i="16"/>
  <c r="AC121" i="16"/>
  <c r="AD121" i="16"/>
  <c r="AD122" i="16"/>
  <c r="AC123" i="16"/>
  <c r="AD123" i="16"/>
  <c r="AC124" i="16"/>
  <c r="AD124" i="16"/>
  <c r="AC125" i="16"/>
  <c r="AD125" i="16"/>
  <c r="AD129" i="16"/>
  <c r="AC130" i="16"/>
  <c r="AD130" i="16"/>
  <c r="AC131" i="16"/>
  <c r="AD131" i="16"/>
  <c r="AC132" i="16"/>
  <c r="AD132" i="16"/>
  <c r="AD133" i="16"/>
  <c r="AC134" i="16"/>
  <c r="AD134" i="16"/>
  <c r="AD135" i="16"/>
  <c r="AD138" i="16"/>
  <c r="AC139" i="16"/>
  <c r="AD139" i="16"/>
  <c r="AC140" i="16"/>
  <c r="AD140" i="16"/>
  <c r="AD141" i="16"/>
  <c r="AC142" i="16"/>
  <c r="AD142" i="16"/>
  <c r="AD143" i="16"/>
  <c r="AC144" i="16"/>
  <c r="AD144" i="16"/>
  <c r="AC145" i="16"/>
  <c r="AD145" i="16"/>
  <c r="AC146" i="16"/>
  <c r="AD146" i="16"/>
  <c r="AC147" i="16"/>
  <c r="AD147" i="16"/>
  <c r="AC148" i="16"/>
  <c r="AD148" i="16"/>
  <c r="AC149" i="16"/>
  <c r="AD149" i="16"/>
  <c r="AC161" i="16"/>
  <c r="AD161" i="16"/>
  <c r="Y171" i="16"/>
  <c r="AI47" i="17"/>
  <c r="AJ47" i="17"/>
  <c r="AB207" i="17"/>
  <c r="AG47" i="17"/>
  <c r="AH47" i="17"/>
  <c r="AA207" i="17"/>
  <c r="AE47" i="17"/>
  <c r="AF47" i="17"/>
  <c r="Z207" i="17"/>
  <c r="AC47" i="17"/>
  <c r="AD47" i="17"/>
  <c r="Y207" i="17"/>
  <c r="AI99" i="17"/>
  <c r="AJ99" i="17"/>
  <c r="AJ168" i="17"/>
  <c r="AB206" i="17"/>
  <c r="AG99" i="17"/>
  <c r="AH99" i="17"/>
  <c r="AH168" i="17"/>
  <c r="AA206" i="17"/>
  <c r="AE99" i="17"/>
  <c r="AF99" i="17"/>
  <c r="AF168" i="17"/>
  <c r="Z206" i="17"/>
  <c r="AC99" i="17"/>
  <c r="AD99" i="17"/>
  <c r="AC168" i="17"/>
  <c r="AD168" i="17"/>
  <c r="Y206" i="17"/>
  <c r="AI33" i="17"/>
  <c r="AJ33" i="17"/>
  <c r="AI34" i="17"/>
  <c r="AJ34" i="17"/>
  <c r="AI46" i="17"/>
  <c r="AJ46" i="17"/>
  <c r="AI48" i="17"/>
  <c r="AJ48" i="17"/>
  <c r="AI49" i="17"/>
  <c r="AJ49" i="17"/>
  <c r="AI50" i="17"/>
  <c r="AJ50" i="17"/>
  <c r="AI51" i="17"/>
  <c r="AJ51" i="17"/>
  <c r="AI52" i="17"/>
  <c r="AJ52" i="17"/>
  <c r="AI53" i="17"/>
  <c r="AJ53" i="17"/>
  <c r="AI54" i="17"/>
  <c r="AJ54" i="17"/>
  <c r="AI55" i="17"/>
  <c r="AJ55" i="17"/>
  <c r="AI56" i="17"/>
  <c r="AJ56" i="17"/>
  <c r="AI57" i="17"/>
  <c r="AJ57" i="17"/>
  <c r="AI58" i="17"/>
  <c r="AJ58" i="17"/>
  <c r="AI59" i="17"/>
  <c r="AJ59" i="17"/>
  <c r="AI60" i="17"/>
  <c r="AJ60" i="17"/>
  <c r="AI61" i="17"/>
  <c r="AJ61" i="17"/>
  <c r="AI62" i="17"/>
  <c r="AJ62" i="17"/>
  <c r="AI63" i="17"/>
  <c r="AJ63" i="17"/>
  <c r="AI64" i="17"/>
  <c r="AJ64" i="17"/>
  <c r="AI65" i="17"/>
  <c r="AJ65" i="17"/>
  <c r="AJ66" i="17"/>
  <c r="AJ67" i="17"/>
  <c r="AI68" i="17"/>
  <c r="AJ68" i="17"/>
  <c r="AI69" i="17"/>
  <c r="AJ69" i="17"/>
  <c r="AI70" i="17"/>
  <c r="AJ70" i="17"/>
  <c r="AI72" i="17"/>
  <c r="AJ72" i="17"/>
  <c r="AI73" i="17"/>
  <c r="AJ73" i="17"/>
  <c r="AI74" i="17"/>
  <c r="AJ74" i="17"/>
  <c r="AI98" i="17"/>
  <c r="AJ98" i="17"/>
  <c r="AI137" i="17"/>
  <c r="AJ137" i="17"/>
  <c r="AI138" i="17"/>
  <c r="AJ138" i="17"/>
  <c r="AI139" i="17"/>
  <c r="AJ139" i="17"/>
  <c r="AI140" i="17"/>
  <c r="AJ140" i="17"/>
  <c r="AI141" i="17"/>
  <c r="AJ141" i="17"/>
  <c r="AI142" i="17"/>
  <c r="AJ142" i="17"/>
  <c r="AI143" i="17"/>
  <c r="AJ143" i="17"/>
  <c r="AI144" i="17"/>
  <c r="AJ144" i="17"/>
  <c r="AI146" i="17"/>
  <c r="AJ146" i="17"/>
  <c r="AI147" i="17"/>
  <c r="AJ147" i="17"/>
  <c r="AI148" i="17"/>
  <c r="AJ148" i="17"/>
  <c r="AI149" i="17"/>
  <c r="AJ149" i="17"/>
  <c r="AJ150" i="17"/>
  <c r="AB205" i="17"/>
  <c r="AG33" i="17"/>
  <c r="AH33" i="17"/>
  <c r="AG34" i="17"/>
  <c r="AH34" i="17"/>
  <c r="AG46" i="17"/>
  <c r="AH46" i="17"/>
  <c r="AG48" i="17"/>
  <c r="AH48" i="17"/>
  <c r="AG49" i="17"/>
  <c r="AH49" i="17"/>
  <c r="AG50" i="17"/>
  <c r="AH50" i="17"/>
  <c r="AG51" i="17"/>
  <c r="AH51" i="17"/>
  <c r="AG52" i="17"/>
  <c r="AH52" i="17"/>
  <c r="AG53" i="17"/>
  <c r="AH53" i="17"/>
  <c r="AG54" i="17"/>
  <c r="AH54" i="17"/>
  <c r="AG55" i="17"/>
  <c r="AH55" i="17"/>
  <c r="AG56" i="17"/>
  <c r="AH56" i="17"/>
  <c r="AG57" i="17"/>
  <c r="AH57" i="17"/>
  <c r="AG58" i="17"/>
  <c r="AH58" i="17"/>
  <c r="AG59" i="17"/>
  <c r="AH59" i="17"/>
  <c r="AG60" i="17"/>
  <c r="AH60" i="17"/>
  <c r="AG61" i="17"/>
  <c r="AH61" i="17"/>
  <c r="AG62" i="17"/>
  <c r="AH62" i="17"/>
  <c r="AG63" i="17"/>
  <c r="AH63" i="17"/>
  <c r="AG64" i="17"/>
  <c r="AH64" i="17"/>
  <c r="AG65" i="17"/>
  <c r="AH65" i="17"/>
  <c r="AH66" i="17"/>
  <c r="AH67" i="17"/>
  <c r="AG68" i="17"/>
  <c r="AH68" i="17"/>
  <c r="AG69" i="17"/>
  <c r="AH69" i="17"/>
  <c r="AG70" i="17"/>
  <c r="AH70" i="17"/>
  <c r="AG72" i="17"/>
  <c r="AH72" i="17"/>
  <c r="AG73" i="17"/>
  <c r="AH73" i="17"/>
  <c r="AG74" i="17"/>
  <c r="AH74" i="17"/>
  <c r="AG98" i="17"/>
  <c r="AH98" i="17"/>
  <c r="AG137" i="17"/>
  <c r="AH137" i="17"/>
  <c r="AG138" i="17"/>
  <c r="AH138" i="17"/>
  <c r="AG139" i="17"/>
  <c r="AH139" i="17"/>
  <c r="AG140" i="17"/>
  <c r="AH140" i="17"/>
  <c r="AG141" i="17"/>
  <c r="AH141" i="17"/>
  <c r="AG142" i="17"/>
  <c r="AH142" i="17"/>
  <c r="AG143" i="17"/>
  <c r="AH143" i="17"/>
  <c r="AG144" i="17"/>
  <c r="AH144" i="17"/>
  <c r="AG146" i="17"/>
  <c r="AH146" i="17"/>
  <c r="AG147" i="17"/>
  <c r="AH147" i="17"/>
  <c r="AG148" i="17"/>
  <c r="AH148" i="17"/>
  <c r="AG149" i="17"/>
  <c r="AH149" i="17"/>
  <c r="AH150" i="17"/>
  <c r="AA205" i="17"/>
  <c r="AE33" i="17"/>
  <c r="AF33" i="17"/>
  <c r="AE34" i="17"/>
  <c r="AF34" i="17"/>
  <c r="AE46" i="17"/>
  <c r="AF46" i="17"/>
  <c r="AE48" i="17"/>
  <c r="AF48" i="17"/>
  <c r="AE49" i="17"/>
  <c r="AF49" i="17"/>
  <c r="AE50" i="17"/>
  <c r="AF50" i="17"/>
  <c r="AE51" i="17"/>
  <c r="AF51" i="17"/>
  <c r="AE52" i="17"/>
  <c r="AF52" i="17"/>
  <c r="AE53" i="17"/>
  <c r="AF53" i="17"/>
  <c r="AE54" i="17"/>
  <c r="AF54" i="17"/>
  <c r="AE55" i="17"/>
  <c r="AF55" i="17"/>
  <c r="AE56" i="17"/>
  <c r="AF56" i="17"/>
  <c r="AE57" i="17"/>
  <c r="AF57" i="17"/>
  <c r="AE58" i="17"/>
  <c r="AF58" i="17"/>
  <c r="AE59" i="17"/>
  <c r="AF59" i="17"/>
  <c r="AE60" i="17"/>
  <c r="AF60" i="17"/>
  <c r="AE61" i="17"/>
  <c r="AF61" i="17"/>
  <c r="AE62" i="17"/>
  <c r="AF62" i="17"/>
  <c r="AE63" i="17"/>
  <c r="AF63" i="17"/>
  <c r="AE64" i="17"/>
  <c r="AF64" i="17"/>
  <c r="AE65" i="17"/>
  <c r="AF65" i="17"/>
  <c r="AF66" i="17"/>
  <c r="AE67" i="17"/>
  <c r="AF67" i="17"/>
  <c r="AE68" i="17"/>
  <c r="AF68" i="17"/>
  <c r="AE69" i="17"/>
  <c r="AF69" i="17"/>
  <c r="AE70" i="17"/>
  <c r="AF70" i="17"/>
  <c r="AE72" i="17"/>
  <c r="AF72" i="17"/>
  <c r="AE73" i="17"/>
  <c r="AF73" i="17"/>
  <c r="AE74" i="17"/>
  <c r="AF74" i="17"/>
  <c r="AE98" i="17"/>
  <c r="AF98" i="17"/>
  <c r="AE137" i="17"/>
  <c r="AF137" i="17"/>
  <c r="AE138" i="17"/>
  <c r="AF138" i="17"/>
  <c r="AE139" i="17"/>
  <c r="AF139" i="17"/>
  <c r="AE140" i="17"/>
  <c r="AF140" i="17"/>
  <c r="AE141" i="17"/>
  <c r="AF141" i="17"/>
  <c r="AE142" i="17"/>
  <c r="AF142" i="17"/>
  <c r="AE143" i="17"/>
  <c r="AF143" i="17"/>
  <c r="AE144" i="17"/>
  <c r="AF144" i="17"/>
  <c r="AE146" i="17"/>
  <c r="AF146" i="17"/>
  <c r="AE147" i="17"/>
  <c r="AF147" i="17"/>
  <c r="AE148" i="17"/>
  <c r="AF148" i="17"/>
  <c r="AE149" i="17"/>
  <c r="AF149" i="17"/>
  <c r="AF150" i="17"/>
  <c r="Z205" i="17"/>
  <c r="AC33" i="17"/>
  <c r="AD33" i="17"/>
  <c r="AC34" i="17"/>
  <c r="AD34" i="17"/>
  <c r="AC46" i="17"/>
  <c r="AD46" i="17"/>
  <c r="AC48" i="17"/>
  <c r="AD48" i="17"/>
  <c r="AC49" i="17"/>
  <c r="AD49" i="17"/>
  <c r="AC50" i="17"/>
  <c r="AD50" i="17"/>
  <c r="AC51" i="17"/>
  <c r="AD51" i="17"/>
  <c r="AC52" i="17"/>
  <c r="AD52" i="17"/>
  <c r="AC53" i="17"/>
  <c r="AD53" i="17"/>
  <c r="AC54" i="17"/>
  <c r="AD54" i="17"/>
  <c r="AC55" i="17"/>
  <c r="AD55" i="17"/>
  <c r="AC56" i="17"/>
  <c r="AD56" i="17"/>
  <c r="AC57" i="17"/>
  <c r="AD57" i="17"/>
  <c r="AC58" i="17"/>
  <c r="AD58" i="17"/>
  <c r="AC59" i="17"/>
  <c r="AD59" i="17"/>
  <c r="AC60" i="17"/>
  <c r="AD60" i="17"/>
  <c r="AC61" i="17"/>
  <c r="AD61" i="17"/>
  <c r="AC62" i="17"/>
  <c r="AD62" i="17"/>
  <c r="AC63" i="17"/>
  <c r="AD63" i="17"/>
  <c r="AD64" i="17"/>
  <c r="AC65" i="17"/>
  <c r="AD65" i="17"/>
  <c r="AC66" i="17"/>
  <c r="AD66" i="17"/>
  <c r="AD67" i="17"/>
  <c r="AC68" i="17"/>
  <c r="AD68" i="17"/>
  <c r="AC69" i="17"/>
  <c r="AD69" i="17"/>
  <c r="AC70" i="17"/>
  <c r="AD70" i="17"/>
  <c r="AC72" i="17"/>
  <c r="AD72" i="17"/>
  <c r="AC73" i="17"/>
  <c r="AD73" i="17"/>
  <c r="AC74" i="17"/>
  <c r="AD74" i="17"/>
  <c r="AC98" i="17"/>
  <c r="AD98" i="17"/>
  <c r="AC137" i="17"/>
  <c r="AD137" i="17"/>
  <c r="AC138" i="17"/>
  <c r="AD138" i="17"/>
  <c r="AC139" i="17"/>
  <c r="AD139" i="17"/>
  <c r="AC140" i="17"/>
  <c r="AD140" i="17"/>
  <c r="AC141" i="17"/>
  <c r="AD141" i="17"/>
  <c r="AC142" i="17"/>
  <c r="AD142" i="17"/>
  <c r="AC143" i="17"/>
  <c r="AD143" i="17"/>
  <c r="AC144" i="17"/>
  <c r="AD144" i="17"/>
  <c r="AC146" i="17"/>
  <c r="AD146" i="17"/>
  <c r="AC147" i="17"/>
  <c r="AD147" i="17"/>
  <c r="AC148" i="17"/>
  <c r="AD148" i="17"/>
  <c r="AC149" i="17"/>
  <c r="AD149" i="17"/>
  <c r="AC150" i="17"/>
  <c r="AD150" i="17"/>
  <c r="Y205" i="17"/>
  <c r="AI109" i="17"/>
  <c r="AJ109" i="17"/>
  <c r="AB204" i="17"/>
  <c r="AG109" i="17"/>
  <c r="AH109" i="17"/>
  <c r="AA204" i="17"/>
  <c r="AE109" i="17"/>
  <c r="AF109" i="17"/>
  <c r="Z204" i="17"/>
  <c r="AC109" i="17"/>
  <c r="AD109" i="17"/>
  <c r="Y204" i="17"/>
  <c r="AI20" i="17"/>
  <c r="AJ20" i="17"/>
  <c r="AI21" i="17"/>
  <c r="AJ21" i="17"/>
  <c r="AI22" i="17"/>
  <c r="AJ22" i="17"/>
  <c r="AI23" i="17"/>
  <c r="AJ23" i="17"/>
  <c r="AI24" i="17"/>
  <c r="AJ24" i="17"/>
  <c r="AI76" i="17"/>
  <c r="AJ76" i="17"/>
  <c r="AB203" i="17"/>
  <c r="AG20" i="17"/>
  <c r="AH20" i="17"/>
  <c r="AG21" i="17"/>
  <c r="AH21" i="17"/>
  <c r="AG22" i="17"/>
  <c r="AH22" i="17"/>
  <c r="AG23" i="17"/>
  <c r="AH23" i="17"/>
  <c r="AG24" i="17"/>
  <c r="AH24" i="17"/>
  <c r="AG76" i="17"/>
  <c r="AH76" i="17"/>
  <c r="AA203" i="17"/>
  <c r="AE20" i="17"/>
  <c r="AF20" i="17"/>
  <c r="AE21" i="17"/>
  <c r="AF21" i="17"/>
  <c r="AE22" i="17"/>
  <c r="AF22" i="17"/>
  <c r="AE23" i="17"/>
  <c r="AF23" i="17"/>
  <c r="AE24" i="17"/>
  <c r="AF24" i="17"/>
  <c r="AE76" i="17"/>
  <c r="AF76" i="17"/>
  <c r="Z203" i="17"/>
  <c r="AC20" i="17"/>
  <c r="AD20" i="17"/>
  <c r="AC21" i="17"/>
  <c r="AD21" i="17"/>
  <c r="AC22" i="17"/>
  <c r="AD22" i="17"/>
  <c r="AC23" i="17"/>
  <c r="AD23" i="17"/>
  <c r="AC24" i="17"/>
  <c r="AD24" i="17"/>
  <c r="AC76" i="17"/>
  <c r="AD76" i="17"/>
  <c r="Y203" i="17"/>
  <c r="AI17" i="17"/>
  <c r="AJ17" i="17"/>
  <c r="AI44" i="17"/>
  <c r="AJ44" i="17"/>
  <c r="AI71" i="17"/>
  <c r="AJ71" i="17"/>
  <c r="AI95" i="17"/>
  <c r="AJ95" i="17"/>
  <c r="AI100" i="17"/>
  <c r="AJ100" i="17"/>
  <c r="AJ101" i="17"/>
  <c r="AJ102" i="17"/>
  <c r="AI103" i="17"/>
  <c r="AJ103" i="17"/>
  <c r="AI104" i="17"/>
  <c r="AJ104" i="17"/>
  <c r="AJ105" i="17"/>
  <c r="AI106" i="17"/>
  <c r="AJ106" i="17"/>
  <c r="AI107" i="17"/>
  <c r="AJ107" i="17"/>
  <c r="AI108" i="17"/>
  <c r="AJ108" i="17"/>
  <c r="AI152" i="17"/>
  <c r="AJ152" i="17"/>
  <c r="AI153" i="17"/>
  <c r="AJ153" i="17"/>
  <c r="AI154" i="17"/>
  <c r="AJ154" i="17"/>
  <c r="AJ155" i="17"/>
  <c r="AJ156" i="17"/>
  <c r="AJ157" i="17"/>
  <c r="AJ158" i="17"/>
  <c r="AI159" i="17"/>
  <c r="AJ159" i="17"/>
  <c r="AI160" i="17"/>
  <c r="AJ160" i="17"/>
  <c r="AI161" i="17"/>
  <c r="AJ161" i="17"/>
  <c r="AI162" i="17"/>
  <c r="AJ162" i="17"/>
  <c r="AJ163" i="17"/>
  <c r="AI164" i="17"/>
  <c r="AJ164" i="17"/>
  <c r="AI165" i="17"/>
  <c r="AJ165" i="17"/>
  <c r="AJ166" i="17"/>
  <c r="AJ171" i="17"/>
  <c r="AJ172" i="17"/>
  <c r="AI173" i="17"/>
  <c r="AJ173" i="17"/>
  <c r="AI174" i="17"/>
  <c r="AJ174" i="17"/>
  <c r="AI175" i="17"/>
  <c r="AJ175" i="17"/>
  <c r="AJ176" i="17"/>
  <c r="AB202" i="17"/>
  <c r="AG17" i="17"/>
  <c r="AH17" i="17"/>
  <c r="AG44" i="17"/>
  <c r="AH44" i="17"/>
  <c r="AG71" i="17"/>
  <c r="AH71" i="17"/>
  <c r="AG95" i="17"/>
  <c r="AH95" i="17"/>
  <c r="AG100" i="17"/>
  <c r="AH100" i="17"/>
  <c r="AH101" i="17"/>
  <c r="AG102" i="17"/>
  <c r="AH102" i="17"/>
  <c r="AG103" i="17"/>
  <c r="AH103" i="17"/>
  <c r="AG104" i="17"/>
  <c r="AH104" i="17"/>
  <c r="AH105" i="17"/>
  <c r="AG106" i="17"/>
  <c r="AH106" i="17"/>
  <c r="AG107" i="17"/>
  <c r="AH107" i="17"/>
  <c r="AG108" i="17"/>
  <c r="AH108" i="17"/>
  <c r="AG152" i="17"/>
  <c r="AH152" i="17"/>
  <c r="AG153" i="17"/>
  <c r="AH153" i="17"/>
  <c r="AG154" i="17"/>
  <c r="AH154" i="17"/>
  <c r="AG155" i="17"/>
  <c r="AH155" i="17"/>
  <c r="AG156" i="17"/>
  <c r="AH156" i="17"/>
  <c r="AH157" i="17"/>
  <c r="AG158" i="17"/>
  <c r="AH158" i="17"/>
  <c r="AG159" i="17"/>
  <c r="AH159" i="17"/>
  <c r="AH160" i="17"/>
  <c r="AG161" i="17"/>
  <c r="AH161" i="17"/>
  <c r="AG162" i="17"/>
  <c r="AH162" i="17"/>
  <c r="AH163" i="17"/>
  <c r="AG164" i="17"/>
  <c r="AH164" i="17"/>
  <c r="AG165" i="17"/>
  <c r="AH165" i="17"/>
  <c r="AH166" i="17"/>
  <c r="AH171" i="17"/>
  <c r="AH172" i="17"/>
  <c r="AG173" i="17"/>
  <c r="AH173" i="17"/>
  <c r="AG174" i="17"/>
  <c r="AH174" i="17"/>
  <c r="AG175" i="17"/>
  <c r="AH175" i="17"/>
  <c r="AG176" i="17"/>
  <c r="AH176" i="17"/>
  <c r="AA202" i="17"/>
  <c r="AE17" i="17"/>
  <c r="AF17" i="17"/>
  <c r="AE44" i="17"/>
  <c r="AF44" i="17"/>
  <c r="AE71" i="17"/>
  <c r="AF71" i="17"/>
  <c r="AE95" i="17"/>
  <c r="AF95" i="17"/>
  <c r="AE100" i="17"/>
  <c r="AF100" i="17"/>
  <c r="AE101" i="17"/>
  <c r="AF101" i="17"/>
  <c r="AE102" i="17"/>
  <c r="AF102" i="17"/>
  <c r="AE103" i="17"/>
  <c r="AF103" i="17"/>
  <c r="AE104" i="17"/>
  <c r="AF104" i="17"/>
  <c r="AE105" i="17"/>
  <c r="AF105" i="17"/>
  <c r="AE106" i="17"/>
  <c r="AF106" i="17"/>
  <c r="AE107" i="17"/>
  <c r="AF107" i="17"/>
  <c r="AE108" i="17"/>
  <c r="AF108" i="17"/>
  <c r="AE152" i="17"/>
  <c r="AF152" i="17"/>
  <c r="AE153" i="17"/>
  <c r="AF153" i="17"/>
  <c r="AE154" i="17"/>
  <c r="AF154" i="17"/>
  <c r="AE155" i="17"/>
  <c r="AF155" i="17"/>
  <c r="AF156" i="17"/>
  <c r="AE157" i="17"/>
  <c r="AF157" i="17"/>
  <c r="AE158" i="17"/>
  <c r="AF158" i="17"/>
  <c r="AE159" i="17"/>
  <c r="AF159" i="17"/>
  <c r="AE160" i="17"/>
  <c r="AF160" i="17"/>
  <c r="AE161" i="17"/>
  <c r="AF161" i="17"/>
  <c r="AE162" i="17"/>
  <c r="AF162" i="17"/>
  <c r="AE163" i="17"/>
  <c r="AF163" i="17"/>
  <c r="AF164" i="17"/>
  <c r="AE165" i="17"/>
  <c r="AF165" i="17"/>
  <c r="AE166" i="17"/>
  <c r="AF166" i="17"/>
  <c r="AE171" i="17"/>
  <c r="AF171" i="17"/>
  <c r="AE172" i="17"/>
  <c r="AF172" i="17"/>
  <c r="AE173" i="17"/>
  <c r="AF173" i="17"/>
  <c r="AE174" i="17"/>
  <c r="AF174" i="17"/>
  <c r="AE175" i="17"/>
  <c r="AF175" i="17"/>
  <c r="AE176" i="17"/>
  <c r="AF176" i="17"/>
  <c r="Z202" i="17"/>
  <c r="AC17" i="17"/>
  <c r="AD17" i="17"/>
  <c r="AC44" i="17"/>
  <c r="AD44" i="17"/>
  <c r="AC71" i="17"/>
  <c r="AD71" i="17"/>
  <c r="AC95" i="17"/>
  <c r="AD95" i="17"/>
  <c r="AC100" i="17"/>
  <c r="AD100" i="17"/>
  <c r="AD101" i="17"/>
  <c r="AD102" i="17"/>
  <c r="AC103" i="17"/>
  <c r="AD103" i="17"/>
  <c r="AC104" i="17"/>
  <c r="AD104" i="17"/>
  <c r="AD105" i="17"/>
  <c r="AC106" i="17"/>
  <c r="AD106" i="17"/>
  <c r="AD107" i="17"/>
  <c r="AC108" i="17"/>
  <c r="AD108" i="17"/>
  <c r="AC152" i="17"/>
  <c r="AD152" i="17"/>
  <c r="AC153" i="17"/>
  <c r="AD153" i="17"/>
  <c r="AC154" i="17"/>
  <c r="AD154" i="17"/>
  <c r="AD155" i="17"/>
  <c r="AC156" i="17"/>
  <c r="AD156" i="17"/>
  <c r="AC157" i="17"/>
  <c r="AD157" i="17"/>
  <c r="AC158" i="17"/>
  <c r="AD158" i="17"/>
  <c r="AC159" i="17"/>
  <c r="AD159" i="17"/>
  <c r="AD160" i="17"/>
  <c r="AC161" i="17"/>
  <c r="AD161" i="17"/>
  <c r="AC162" i="17"/>
  <c r="AD162" i="17"/>
  <c r="AC163" i="17"/>
  <c r="AD163" i="17"/>
  <c r="AD164" i="17"/>
  <c r="AC165" i="17"/>
  <c r="AD165" i="17"/>
  <c r="AC166" i="17"/>
  <c r="AD166" i="17"/>
  <c r="AC171" i="17"/>
  <c r="AD171" i="17"/>
  <c r="AC172" i="17"/>
  <c r="AD172" i="17"/>
  <c r="AC173" i="17"/>
  <c r="AD173" i="17"/>
  <c r="AD174" i="17"/>
  <c r="AC175" i="17"/>
  <c r="AD175" i="17"/>
  <c r="AC176" i="17"/>
  <c r="AD176" i="17"/>
  <c r="Y202" i="17"/>
  <c r="AI169" i="17"/>
  <c r="AJ169" i="17"/>
  <c r="AB201" i="17"/>
  <c r="AG169" i="17"/>
  <c r="AH169" i="17"/>
  <c r="AA201" i="17"/>
  <c r="AE169" i="17"/>
  <c r="AF169" i="17"/>
  <c r="Z201" i="17"/>
  <c r="AC169" i="17"/>
  <c r="AD169" i="17"/>
  <c r="Y201" i="17"/>
  <c r="AI82" i="17"/>
  <c r="AJ82" i="17"/>
  <c r="AI83" i="17"/>
  <c r="AJ83" i="17"/>
  <c r="AI84" i="17"/>
  <c r="AJ84" i="17"/>
  <c r="AI133" i="17"/>
  <c r="AJ133" i="17"/>
  <c r="AI134" i="17"/>
  <c r="AJ134" i="17"/>
  <c r="AI135" i="17"/>
  <c r="AJ135" i="17"/>
  <c r="AB200" i="17"/>
  <c r="AG82" i="17"/>
  <c r="AH82" i="17"/>
  <c r="AG83" i="17"/>
  <c r="AH83" i="17"/>
  <c r="AG84" i="17"/>
  <c r="AH84" i="17"/>
  <c r="AG133" i="17"/>
  <c r="AH133" i="17"/>
  <c r="AG134" i="17"/>
  <c r="AH134" i="17"/>
  <c r="AG135" i="17"/>
  <c r="AH135" i="17"/>
  <c r="AA200" i="17"/>
  <c r="AE82" i="17"/>
  <c r="AF82" i="17"/>
  <c r="AE83" i="17"/>
  <c r="AF83" i="17"/>
  <c r="AE84" i="17"/>
  <c r="AF84" i="17"/>
  <c r="AE133" i="17"/>
  <c r="AF133" i="17"/>
  <c r="AE134" i="17"/>
  <c r="AF134" i="17"/>
  <c r="AE135" i="17"/>
  <c r="AF135" i="17"/>
  <c r="Z200" i="17"/>
  <c r="AC82" i="17"/>
  <c r="AD82" i="17"/>
  <c r="AC83" i="17"/>
  <c r="AD83" i="17"/>
  <c r="AC84" i="17"/>
  <c r="AD84" i="17"/>
  <c r="AC133" i="17"/>
  <c r="AD133" i="17"/>
  <c r="AC134" i="17"/>
  <c r="AD134" i="17"/>
  <c r="AC135" i="17"/>
  <c r="AD135" i="17"/>
  <c r="Y200" i="17"/>
  <c r="AI11" i="17"/>
  <c r="AJ11" i="17"/>
  <c r="AI32" i="17"/>
  <c r="AJ32" i="17"/>
  <c r="AJ121" i="17"/>
  <c r="AI122" i="17"/>
  <c r="AJ122" i="17"/>
  <c r="AI123" i="17"/>
  <c r="AJ123" i="17"/>
  <c r="AI124" i="17"/>
  <c r="AJ124" i="17"/>
  <c r="AJ125" i="17"/>
  <c r="AJ126" i="17"/>
  <c r="AI127" i="17"/>
  <c r="AJ127" i="17"/>
  <c r="AJ128" i="17"/>
  <c r="AI129" i="17"/>
  <c r="AJ129" i="17"/>
  <c r="AB199" i="17"/>
  <c r="AG11" i="17"/>
  <c r="AH11" i="17"/>
  <c r="AG32" i="17"/>
  <c r="AH32" i="17"/>
  <c r="AG121" i="17"/>
  <c r="AH121" i="17"/>
  <c r="AG122" i="17"/>
  <c r="AH122" i="17"/>
  <c r="AG123" i="17"/>
  <c r="AH123" i="17"/>
  <c r="AG124" i="17"/>
  <c r="AH124" i="17"/>
  <c r="AH125" i="17"/>
  <c r="AG126" i="17"/>
  <c r="AH126" i="17"/>
  <c r="AG127" i="17"/>
  <c r="AH127" i="17"/>
  <c r="AH128" i="17"/>
  <c r="AG129" i="17"/>
  <c r="AH129" i="17"/>
  <c r="AA199" i="17"/>
  <c r="AE11" i="17"/>
  <c r="AF11" i="17"/>
  <c r="AE32" i="17"/>
  <c r="AF32" i="17"/>
  <c r="AE121" i="17"/>
  <c r="AF121" i="17"/>
  <c r="AE122" i="17"/>
  <c r="AF122" i="17"/>
  <c r="AE123" i="17"/>
  <c r="AF123" i="17"/>
  <c r="AE124" i="17"/>
  <c r="AF124" i="17"/>
  <c r="AE125" i="17"/>
  <c r="AF125" i="17"/>
  <c r="AE126" i="17"/>
  <c r="AF126" i="17"/>
  <c r="AE127" i="17"/>
  <c r="AF127" i="17"/>
  <c r="AE128" i="17"/>
  <c r="AF128" i="17"/>
  <c r="AE129" i="17"/>
  <c r="AF129" i="17"/>
  <c r="Z199" i="17"/>
  <c r="AC11" i="17"/>
  <c r="AD11" i="17"/>
  <c r="AC32" i="17"/>
  <c r="AD32" i="17"/>
  <c r="AD121" i="17"/>
  <c r="AC122" i="17"/>
  <c r="AD122" i="17"/>
  <c r="AC123" i="17"/>
  <c r="AD123" i="17"/>
  <c r="AC124" i="17"/>
  <c r="AD124" i="17"/>
  <c r="AD125" i="17"/>
  <c r="AD126" i="17"/>
  <c r="AD127" i="17"/>
  <c r="AD128" i="17"/>
  <c r="AC129" i="17"/>
  <c r="AD129" i="17"/>
  <c r="Y199" i="17"/>
  <c r="AI19" i="17"/>
  <c r="AJ19" i="17"/>
  <c r="AJ45" i="17"/>
  <c r="AI120" i="17"/>
  <c r="AJ120" i="17"/>
  <c r="AI145" i="17"/>
  <c r="AJ145" i="17"/>
  <c r="AI167" i="17"/>
  <c r="AJ167" i="17"/>
  <c r="AB198" i="17"/>
  <c r="AG19" i="17"/>
  <c r="AH19" i="17"/>
  <c r="AG45" i="17"/>
  <c r="AH45" i="17"/>
  <c r="AG120" i="17"/>
  <c r="AH120" i="17"/>
  <c r="AG145" i="17"/>
  <c r="AH145" i="17"/>
  <c r="AG167" i="17"/>
  <c r="AH167" i="17"/>
  <c r="AA198" i="17"/>
  <c r="AE19" i="17"/>
  <c r="AF19" i="17"/>
  <c r="AE45" i="17"/>
  <c r="AF45" i="17"/>
  <c r="AE120" i="17"/>
  <c r="AF120" i="17"/>
  <c r="AE145" i="17"/>
  <c r="AF145" i="17"/>
  <c r="AE167" i="17"/>
  <c r="AF167" i="17"/>
  <c r="Z198" i="17"/>
  <c r="AC19" i="17"/>
  <c r="AD19" i="17"/>
  <c r="AD45" i="17"/>
  <c r="AC120" i="17"/>
  <c r="AD120" i="17"/>
  <c r="AC145" i="17"/>
  <c r="AD145" i="17"/>
  <c r="AC167" i="17"/>
  <c r="AD167" i="17"/>
  <c r="Y198" i="17"/>
  <c r="AI170" i="17"/>
  <c r="AJ170" i="17"/>
  <c r="AB197" i="17"/>
  <c r="AG170" i="17"/>
  <c r="AH170" i="17"/>
  <c r="AA197" i="17"/>
  <c r="AE170" i="17"/>
  <c r="AF170" i="17"/>
  <c r="Z197" i="17"/>
  <c r="AC170" i="17"/>
  <c r="AD170" i="17"/>
  <c r="Y197" i="17"/>
  <c r="AI110" i="17"/>
  <c r="AJ110" i="17"/>
  <c r="AI111" i="17"/>
  <c r="AJ111" i="17"/>
  <c r="AI112" i="17"/>
  <c r="AJ112" i="17"/>
  <c r="AB196" i="17"/>
  <c r="AG110" i="17"/>
  <c r="AH110" i="17"/>
  <c r="AG111" i="17"/>
  <c r="AH111" i="17"/>
  <c r="AG112" i="17"/>
  <c r="AH112" i="17"/>
  <c r="AA196" i="17"/>
  <c r="AE110" i="17"/>
  <c r="AF110" i="17"/>
  <c r="AE111" i="17"/>
  <c r="AF111" i="17"/>
  <c r="AE112" i="17"/>
  <c r="AF112" i="17"/>
  <c r="Z196" i="17"/>
  <c r="AC110" i="17"/>
  <c r="AD110" i="17"/>
  <c r="AC111" i="17"/>
  <c r="AD111" i="17"/>
  <c r="AC112" i="17"/>
  <c r="AD112" i="17"/>
  <c r="Y196" i="17"/>
  <c r="AI16" i="17"/>
  <c r="AJ16" i="17"/>
  <c r="AI94" i="17"/>
  <c r="AJ94" i="17"/>
  <c r="AI113" i="17"/>
  <c r="AJ113" i="17"/>
  <c r="AI114" i="17"/>
  <c r="AJ114" i="17"/>
  <c r="AI115" i="17"/>
  <c r="AJ115" i="17"/>
  <c r="AJ116" i="17"/>
  <c r="AJ117" i="17"/>
  <c r="AB195" i="17"/>
  <c r="AG16" i="17"/>
  <c r="AH16" i="17"/>
  <c r="AG94" i="17"/>
  <c r="AH94" i="17"/>
  <c r="AG113" i="17"/>
  <c r="AH113" i="17"/>
  <c r="AG114" i="17"/>
  <c r="AH114" i="17"/>
  <c r="AG115" i="17"/>
  <c r="AH115" i="17"/>
  <c r="AH116" i="17"/>
  <c r="AH117" i="17"/>
  <c r="AA195" i="17"/>
  <c r="AE16" i="17"/>
  <c r="AF16" i="17"/>
  <c r="AE94" i="17"/>
  <c r="AF94" i="17"/>
  <c r="AE113" i="17"/>
  <c r="AF113" i="17"/>
  <c r="AE114" i="17"/>
  <c r="AF114" i="17"/>
  <c r="AE115" i="17"/>
  <c r="AF115" i="17"/>
  <c r="AE116" i="17"/>
  <c r="AF116" i="17"/>
  <c r="AE117" i="17"/>
  <c r="AF117" i="17"/>
  <c r="Z195" i="17"/>
  <c r="AC16" i="17"/>
  <c r="AD16" i="17"/>
  <c r="AC94" i="17"/>
  <c r="AD94" i="17"/>
  <c r="AC113" i="17"/>
  <c r="AD113" i="17"/>
  <c r="AC114" i="17"/>
  <c r="AD114" i="17"/>
  <c r="AC115" i="17"/>
  <c r="AD115" i="17"/>
  <c r="AC116" i="17"/>
  <c r="AD116" i="17"/>
  <c r="AC117" i="17"/>
  <c r="AD117" i="17"/>
  <c r="Y195" i="17"/>
  <c r="AI13" i="17"/>
  <c r="AJ13" i="17"/>
  <c r="AB194" i="17"/>
  <c r="AG13" i="17"/>
  <c r="AH13" i="17"/>
  <c r="AA194" i="17"/>
  <c r="AE13" i="17"/>
  <c r="AF13" i="17"/>
  <c r="Z194" i="17"/>
  <c r="AC13" i="17"/>
  <c r="AD13" i="17"/>
  <c r="Y194" i="17"/>
  <c r="AI12" i="17"/>
  <c r="AJ12" i="17"/>
  <c r="AI18" i="17"/>
  <c r="AJ18" i="17"/>
  <c r="AI25" i="17"/>
  <c r="AJ25" i="17"/>
  <c r="AI26" i="17"/>
  <c r="AJ26" i="17"/>
  <c r="AI27" i="17"/>
  <c r="AJ27" i="17"/>
  <c r="AI28" i="17"/>
  <c r="AJ28" i="17"/>
  <c r="AI29" i="17"/>
  <c r="AJ29" i="17"/>
  <c r="AI35" i="17"/>
  <c r="AJ35" i="17"/>
  <c r="AI36" i="17"/>
  <c r="AJ36" i="17"/>
  <c r="AI37" i="17"/>
  <c r="AJ37" i="17"/>
  <c r="AI38" i="17"/>
  <c r="AJ38" i="17"/>
  <c r="AI39" i="17"/>
  <c r="AJ39" i="17"/>
  <c r="AI40" i="17"/>
  <c r="AJ40" i="17"/>
  <c r="AI41" i="17"/>
  <c r="AJ41" i="17"/>
  <c r="AI42" i="17"/>
  <c r="AJ42" i="17"/>
  <c r="AJ43" i="17"/>
  <c r="AI96" i="17"/>
  <c r="AJ96" i="17"/>
  <c r="AB193" i="17"/>
  <c r="AG12" i="17"/>
  <c r="AH12" i="17"/>
  <c r="AG18" i="17"/>
  <c r="AH18" i="17"/>
  <c r="AG25" i="17"/>
  <c r="AH25" i="17"/>
  <c r="AG26" i="17"/>
  <c r="AH26" i="17"/>
  <c r="AG27" i="17"/>
  <c r="AH27" i="17"/>
  <c r="AG28" i="17"/>
  <c r="AH28" i="17"/>
  <c r="AG29" i="17"/>
  <c r="AH29" i="17"/>
  <c r="AG35" i="17"/>
  <c r="AH35" i="17"/>
  <c r="AG36" i="17"/>
  <c r="AH36" i="17"/>
  <c r="AG37" i="17"/>
  <c r="AH37" i="17"/>
  <c r="AG38" i="17"/>
  <c r="AH38" i="17"/>
  <c r="AH39" i="17"/>
  <c r="AG40" i="17"/>
  <c r="AH40" i="17"/>
  <c r="AG41" i="17"/>
  <c r="AH41" i="17"/>
  <c r="AG42" i="17"/>
  <c r="AH42" i="17"/>
  <c r="AH43" i="17"/>
  <c r="AG96" i="17"/>
  <c r="AH96" i="17"/>
  <c r="AA193" i="17"/>
  <c r="AE12" i="17"/>
  <c r="AF12" i="17"/>
  <c r="AE18" i="17"/>
  <c r="AF18" i="17"/>
  <c r="AE25" i="17"/>
  <c r="AF25" i="17"/>
  <c r="AE26" i="17"/>
  <c r="AF26" i="17"/>
  <c r="AE27" i="17"/>
  <c r="AF27" i="17"/>
  <c r="AE28" i="17"/>
  <c r="AF28" i="17"/>
  <c r="AE29" i="17"/>
  <c r="AF29" i="17"/>
  <c r="AE35" i="17"/>
  <c r="AF35" i="17"/>
  <c r="AE36" i="17"/>
  <c r="AF36" i="17"/>
  <c r="AE37" i="17"/>
  <c r="AF37" i="17"/>
  <c r="AE38" i="17"/>
  <c r="AF38" i="17"/>
  <c r="AE39" i="17"/>
  <c r="AF39" i="17"/>
  <c r="AE40" i="17"/>
  <c r="AF40" i="17"/>
  <c r="AE41" i="17"/>
  <c r="AF41" i="17"/>
  <c r="AE42" i="17"/>
  <c r="AF42" i="17"/>
  <c r="AE43" i="17"/>
  <c r="AF43" i="17"/>
  <c r="AE96" i="17"/>
  <c r="AF96" i="17"/>
  <c r="Z193" i="17"/>
  <c r="AD12" i="17"/>
  <c r="AC18" i="17"/>
  <c r="AD18" i="17"/>
  <c r="AC25" i="17"/>
  <c r="AD25" i="17"/>
  <c r="AC26" i="17"/>
  <c r="AD26" i="17"/>
  <c r="AC27" i="17"/>
  <c r="AD27" i="17"/>
  <c r="AC28" i="17"/>
  <c r="AD28" i="17"/>
  <c r="AC29" i="17"/>
  <c r="AD29" i="17"/>
  <c r="AC35" i="17"/>
  <c r="AD35" i="17"/>
  <c r="AC36" i="17"/>
  <c r="AD36" i="17"/>
  <c r="AC37" i="17"/>
  <c r="AD37" i="17"/>
  <c r="AC38" i="17"/>
  <c r="AD38" i="17"/>
  <c r="AD39" i="17"/>
  <c r="AC40" i="17"/>
  <c r="AD40" i="17"/>
  <c r="AC41" i="17"/>
  <c r="AD41" i="17"/>
  <c r="AC42" i="17"/>
  <c r="AD42" i="17"/>
  <c r="AD43" i="17"/>
  <c r="AC96" i="17"/>
  <c r="AD96" i="17"/>
  <c r="Y193" i="17"/>
  <c r="AI118" i="17"/>
  <c r="AJ118" i="17"/>
  <c r="AI119" i="17"/>
  <c r="AJ119" i="17"/>
  <c r="AB192" i="17"/>
  <c r="AG118" i="17"/>
  <c r="AH118" i="17"/>
  <c r="AG119" i="17"/>
  <c r="AH119" i="17"/>
  <c r="AA192" i="17"/>
  <c r="AE118" i="17"/>
  <c r="AF118" i="17"/>
  <c r="AF119" i="17"/>
  <c r="Z192" i="17"/>
  <c r="AC118" i="17"/>
  <c r="AD118" i="17"/>
  <c r="AD119" i="17"/>
  <c r="Y192" i="17"/>
  <c r="AI130" i="17"/>
  <c r="AJ130" i="17"/>
  <c r="AI131" i="17"/>
  <c r="AJ131" i="17"/>
  <c r="AB191" i="17"/>
  <c r="AG130" i="17"/>
  <c r="AH130" i="17"/>
  <c r="AG131" i="17"/>
  <c r="AH131" i="17"/>
  <c r="AA191" i="17"/>
  <c r="AE130" i="17"/>
  <c r="AF130" i="17"/>
  <c r="AE131" i="17"/>
  <c r="AF131" i="17"/>
  <c r="Z191" i="17"/>
  <c r="AC130" i="17"/>
  <c r="AD130" i="17"/>
  <c r="AC131" i="17"/>
  <c r="AD131" i="17"/>
  <c r="Y191" i="17"/>
  <c r="AI132" i="17"/>
  <c r="AJ132" i="17"/>
  <c r="AB190" i="17"/>
  <c r="AG132" i="17"/>
  <c r="AH132" i="17"/>
  <c r="AA190" i="17"/>
  <c r="AE132" i="17"/>
  <c r="AF132" i="17"/>
  <c r="Z190" i="17"/>
  <c r="AC132" i="17"/>
  <c r="AD132" i="17"/>
  <c r="Y190" i="17"/>
  <c r="AI97" i="17"/>
  <c r="AJ97" i="17"/>
  <c r="AB189" i="17"/>
  <c r="AG97" i="17"/>
  <c r="AH97" i="17"/>
  <c r="AA189" i="17"/>
  <c r="AE97" i="17"/>
  <c r="AF97" i="17"/>
  <c r="Z189" i="17"/>
  <c r="AC97" i="17"/>
  <c r="AD97" i="17"/>
  <c r="Y189" i="17"/>
  <c r="AJ177" i="17"/>
  <c r="AI178" i="17"/>
  <c r="AJ178" i="17"/>
  <c r="AI179" i="17"/>
  <c r="AJ179" i="17"/>
  <c r="AI180" i="17"/>
  <c r="AJ180" i="17"/>
  <c r="AI181" i="17"/>
  <c r="AJ181" i="17"/>
  <c r="AB188" i="17"/>
  <c r="AH177" i="17"/>
  <c r="AG178" i="17"/>
  <c r="AH178" i="17"/>
  <c r="AG179" i="17"/>
  <c r="AH179" i="17"/>
  <c r="AG180" i="17"/>
  <c r="AH180" i="17"/>
  <c r="AG181" i="17"/>
  <c r="AH181" i="17"/>
  <c r="AA188" i="17"/>
  <c r="AE177" i="17"/>
  <c r="AF177" i="17"/>
  <c r="AE178" i="17"/>
  <c r="AF178" i="17"/>
  <c r="AE179" i="17"/>
  <c r="AF179" i="17"/>
  <c r="AE180" i="17"/>
  <c r="AF180" i="17"/>
  <c r="AE181" i="17"/>
  <c r="AF181" i="17"/>
  <c r="Z188" i="17"/>
  <c r="AD177" i="17"/>
  <c r="AC178" i="17"/>
  <c r="AD178" i="17"/>
  <c r="AD179" i="17"/>
  <c r="AC180" i="17"/>
  <c r="AD180" i="17"/>
  <c r="AC181" i="17"/>
  <c r="AD181" i="17"/>
  <c r="Y188" i="17"/>
  <c r="AJ30" i="17"/>
  <c r="AJ31" i="17"/>
  <c r="AJ75" i="17"/>
  <c r="AI78" i="17"/>
  <c r="AJ78" i="17"/>
  <c r="AJ79" i="17"/>
  <c r="AI80" i="17"/>
  <c r="AJ80" i="17"/>
  <c r="AJ81" i="17"/>
  <c r="AI85" i="17"/>
  <c r="AJ85" i="17"/>
  <c r="AI86" i="17"/>
  <c r="AJ86" i="17"/>
  <c r="AI87" i="17"/>
  <c r="AJ87" i="17"/>
  <c r="AJ88" i="17"/>
  <c r="AI89" i="17"/>
  <c r="AJ89" i="17"/>
  <c r="AI90" i="17"/>
  <c r="AJ90" i="17"/>
  <c r="AI91" i="17"/>
  <c r="AJ91" i="17"/>
  <c r="AI92" i="17"/>
  <c r="AJ92" i="17"/>
  <c r="AJ93" i="17"/>
  <c r="AB187" i="17"/>
  <c r="AH30" i="17"/>
  <c r="AH31" i="17"/>
  <c r="AH75" i="17"/>
  <c r="AG78" i="17"/>
  <c r="AH78" i="17"/>
  <c r="AH79" i="17"/>
  <c r="AG80" i="17"/>
  <c r="AH80" i="17"/>
  <c r="AG81" i="17"/>
  <c r="AH81" i="17"/>
  <c r="AG85" i="17"/>
  <c r="AH85" i="17"/>
  <c r="AG86" i="17"/>
  <c r="AH86" i="17"/>
  <c r="AG87" i="17"/>
  <c r="AH87" i="17"/>
  <c r="AH88" i="17"/>
  <c r="AG89" i="17"/>
  <c r="AH89" i="17"/>
  <c r="AG90" i="17"/>
  <c r="AH90" i="17"/>
  <c r="AG91" i="17"/>
  <c r="AH91" i="17"/>
  <c r="AG92" i="17"/>
  <c r="AH92" i="17"/>
  <c r="AH93" i="17"/>
  <c r="AA187" i="17"/>
  <c r="AE30" i="17"/>
  <c r="AF30" i="17"/>
  <c r="AE31" i="17"/>
  <c r="AF31" i="17"/>
  <c r="AE75" i="17"/>
  <c r="AF75" i="17"/>
  <c r="AE78" i="17"/>
  <c r="AF78" i="17"/>
  <c r="AE79" i="17"/>
  <c r="AF79" i="17"/>
  <c r="AE80" i="17"/>
  <c r="AF80" i="17"/>
  <c r="AE81" i="17"/>
  <c r="AF81" i="17"/>
  <c r="AE85" i="17"/>
  <c r="AF85" i="17"/>
  <c r="AE86" i="17"/>
  <c r="AF86" i="17"/>
  <c r="AF87" i="17"/>
  <c r="AE88" i="17"/>
  <c r="AF88" i="17"/>
  <c r="AE89" i="17"/>
  <c r="AF89" i="17"/>
  <c r="AE90" i="17"/>
  <c r="AF90" i="17"/>
  <c r="AE91" i="17"/>
  <c r="AF91" i="17"/>
  <c r="AE92" i="17"/>
  <c r="AF92" i="17"/>
  <c r="AE93" i="17"/>
  <c r="AF93" i="17"/>
  <c r="Z187" i="17"/>
  <c r="AD30" i="17"/>
  <c r="AD31" i="17"/>
  <c r="AD75" i="17"/>
  <c r="AD78" i="17"/>
  <c r="AD79" i="17"/>
  <c r="AC80" i="17"/>
  <c r="AD80" i="17"/>
  <c r="AD81" i="17"/>
  <c r="AC85" i="17"/>
  <c r="AD85" i="17"/>
  <c r="AC86" i="17"/>
  <c r="AD86" i="17"/>
  <c r="AC87" i="17"/>
  <c r="AD87" i="17"/>
  <c r="AD88" i="17"/>
  <c r="AC89" i="17"/>
  <c r="AD89" i="17"/>
  <c r="AD90" i="17"/>
  <c r="AC91" i="17"/>
  <c r="AD91" i="17"/>
  <c r="AC92" i="17"/>
  <c r="AD92" i="17"/>
  <c r="AD93" i="17"/>
  <c r="Y187" i="17"/>
  <c r="BH11" i="17"/>
  <c r="BH12" i="17"/>
  <c r="BH13" i="17"/>
  <c r="BH14" i="17"/>
  <c r="BH15" i="17"/>
  <c r="BH16" i="17"/>
  <c r="BH17" i="17"/>
  <c r="BH18" i="17"/>
  <c r="BH19" i="17"/>
  <c r="BH20" i="17"/>
  <c r="BH21" i="17"/>
  <c r="BH22" i="17"/>
  <c r="BH23" i="17"/>
  <c r="BH24" i="17"/>
  <c r="BH25" i="17"/>
  <c r="BH26" i="17"/>
  <c r="BH27" i="17"/>
  <c r="BH28" i="17"/>
  <c r="BH29" i="17"/>
  <c r="BH30" i="17"/>
  <c r="BH31" i="17"/>
  <c r="BH32" i="17"/>
  <c r="BH33" i="17"/>
  <c r="BH34" i="17"/>
  <c r="BH35" i="17"/>
  <c r="BH36" i="17"/>
  <c r="BH37" i="17"/>
  <c r="BH38" i="17"/>
  <c r="BH39" i="17"/>
  <c r="BH40" i="17"/>
  <c r="BH41" i="17"/>
  <c r="BH42" i="17"/>
  <c r="BH43" i="17"/>
  <c r="BH44" i="17"/>
  <c r="BH45" i="17"/>
  <c r="BH46" i="17"/>
  <c r="BH47" i="17"/>
  <c r="BH48" i="17"/>
  <c r="BH49" i="17"/>
  <c r="BH50" i="17"/>
  <c r="BH51" i="17"/>
  <c r="BH52" i="17"/>
  <c r="BH53" i="17"/>
  <c r="BH54" i="17"/>
  <c r="BH55" i="17"/>
  <c r="BH56" i="17"/>
  <c r="BH57" i="17"/>
  <c r="BH58" i="17"/>
  <c r="BH59" i="17"/>
  <c r="BH60" i="17"/>
  <c r="BH61" i="17"/>
  <c r="BH62" i="17"/>
  <c r="BH63" i="17"/>
  <c r="BH64" i="17"/>
  <c r="BH65" i="17"/>
  <c r="BH66" i="17"/>
  <c r="BH67" i="17"/>
  <c r="BH68" i="17"/>
  <c r="BH69" i="17"/>
  <c r="BH70" i="17"/>
  <c r="BH71" i="17"/>
  <c r="BH72" i="17"/>
  <c r="BH73" i="17"/>
  <c r="BH74" i="17"/>
  <c r="BH75" i="17"/>
  <c r="BH76" i="17"/>
  <c r="L9" i="20"/>
  <c r="BH78" i="17"/>
  <c r="BH79" i="17"/>
  <c r="BH80" i="17"/>
  <c r="BH81" i="17"/>
  <c r="BH82" i="17"/>
  <c r="BH83" i="17"/>
  <c r="BH84" i="17"/>
  <c r="BH85" i="17"/>
  <c r="BH86" i="17"/>
  <c r="BH87" i="17"/>
  <c r="BH88" i="17"/>
  <c r="BH89" i="17"/>
  <c r="BH90" i="17"/>
  <c r="BH91" i="17"/>
  <c r="BH92" i="17"/>
  <c r="BH93" i="17"/>
  <c r="BH94" i="17"/>
  <c r="BH95" i="17"/>
  <c r="BH96" i="17"/>
  <c r="BH97" i="17"/>
  <c r="BH98" i="17"/>
  <c r="BH99" i="17"/>
  <c r="BH100" i="17"/>
  <c r="BH101" i="17"/>
  <c r="BH102" i="17"/>
  <c r="BH103" i="17"/>
  <c r="BH104" i="17"/>
  <c r="BH105" i="17"/>
  <c r="BH106" i="17"/>
  <c r="BH107" i="17"/>
  <c r="BH108" i="17"/>
  <c r="BH109" i="17"/>
  <c r="BH110" i="17"/>
  <c r="BH111" i="17"/>
  <c r="BH112" i="17"/>
  <c r="BH113" i="17"/>
  <c r="BH114" i="17"/>
  <c r="BH115" i="17"/>
  <c r="BH116" i="17"/>
  <c r="BH117" i="17"/>
  <c r="BH118" i="17"/>
  <c r="BH119" i="17"/>
  <c r="BH120" i="17"/>
  <c r="BH121" i="17"/>
  <c r="BH122" i="17"/>
  <c r="BH123" i="17"/>
  <c r="BH124" i="17"/>
  <c r="BH125" i="17"/>
  <c r="BH126" i="17"/>
  <c r="BH127" i="17"/>
  <c r="BH128" i="17"/>
  <c r="BH129" i="17"/>
  <c r="BH130" i="17"/>
  <c r="BH131" i="17"/>
  <c r="BH132" i="17"/>
  <c r="BH133" i="17"/>
  <c r="BH134" i="17"/>
  <c r="BH135" i="17"/>
  <c r="L18" i="20"/>
  <c r="BH137" i="17"/>
  <c r="BH138" i="17"/>
  <c r="BH139" i="17"/>
  <c r="BH140" i="17"/>
  <c r="BH141" i="17"/>
  <c r="BH142" i="17"/>
  <c r="BH143" i="17"/>
  <c r="BH144" i="17"/>
  <c r="BH145" i="17"/>
  <c r="BH146" i="17"/>
  <c r="BH147" i="17"/>
  <c r="BH148" i="17"/>
  <c r="BH149" i="17"/>
  <c r="BH150" i="17"/>
  <c r="L27" i="20"/>
  <c r="BH152" i="17"/>
  <c r="BH153" i="17"/>
  <c r="BH154" i="17"/>
  <c r="BH155" i="17"/>
  <c r="BH156" i="17"/>
  <c r="BH157" i="17"/>
  <c r="BH158" i="17"/>
  <c r="BH159" i="17"/>
  <c r="BH160" i="17"/>
  <c r="BH161" i="17"/>
  <c r="BH162" i="17"/>
  <c r="BH163" i="17"/>
  <c r="BH164" i="17"/>
  <c r="BH165" i="17"/>
  <c r="BH166" i="17"/>
  <c r="BH167" i="17"/>
  <c r="BH168" i="17"/>
  <c r="BH169" i="17"/>
  <c r="BH170" i="17"/>
  <c r="BH171" i="17"/>
  <c r="BH172" i="17"/>
  <c r="BH173" i="17"/>
  <c r="BH174" i="17"/>
  <c r="BH175" i="17"/>
  <c r="BH176" i="17"/>
  <c r="BH177" i="17"/>
  <c r="BH178" i="17"/>
  <c r="BH179" i="17"/>
  <c r="BH180" i="17"/>
  <c r="BH181" i="17"/>
  <c r="L32" i="20"/>
  <c r="L8" i="20"/>
  <c r="BH11" i="16"/>
  <c r="BH12" i="16"/>
  <c r="BH13" i="16"/>
  <c r="BH14" i="16"/>
  <c r="BH15" i="16"/>
  <c r="BH16" i="16"/>
  <c r="BH17" i="16"/>
  <c r="BH18" i="16"/>
  <c r="BH19" i="16"/>
  <c r="BH20" i="16"/>
  <c r="BH21" i="16"/>
  <c r="BH22" i="16"/>
  <c r="BH23" i="16"/>
  <c r="BH24" i="16"/>
  <c r="BH25" i="16"/>
  <c r="BH26" i="16"/>
  <c r="BH27" i="16"/>
  <c r="BH28" i="16"/>
  <c r="BH29" i="16"/>
  <c r="BH30" i="16"/>
  <c r="BH31" i="16"/>
  <c r="BH32" i="16"/>
  <c r="BH33" i="16"/>
  <c r="BH34" i="16"/>
  <c r="BH35" i="16"/>
  <c r="BH36" i="16"/>
  <c r="BH37" i="16"/>
  <c r="BH38" i="16"/>
  <c r="BH39" i="16"/>
  <c r="BH40" i="16"/>
  <c r="BH41" i="16"/>
  <c r="BH42" i="16"/>
  <c r="BH43" i="16"/>
  <c r="BH44" i="16"/>
  <c r="BH45" i="16"/>
  <c r="BH46" i="16"/>
  <c r="BH47" i="16"/>
  <c r="BH48" i="16"/>
  <c r="BH49" i="16"/>
  <c r="BH50" i="16"/>
  <c r="BH51" i="16"/>
  <c r="BH52" i="16"/>
  <c r="BH53" i="16"/>
  <c r="BH54" i="16"/>
  <c r="BH55" i="16"/>
  <c r="BH56" i="16"/>
  <c r="BH57" i="16"/>
  <c r="BH58" i="16"/>
  <c r="BH59" i="16"/>
  <c r="BH60" i="16"/>
  <c r="BH61" i="16"/>
  <c r="BH62" i="16"/>
  <c r="BH63" i="16"/>
  <c r="BH64" i="16"/>
  <c r="BH65" i="16"/>
  <c r="BH66" i="16"/>
  <c r="L39" i="20"/>
  <c r="BH68" i="16"/>
  <c r="BH69" i="16"/>
  <c r="BH70" i="16"/>
  <c r="BH71" i="16"/>
  <c r="BH72" i="16"/>
  <c r="BH73" i="16"/>
  <c r="BH74" i="16"/>
  <c r="BH75" i="16"/>
  <c r="BH76" i="16"/>
  <c r="BH77" i="16"/>
  <c r="BH78" i="16"/>
  <c r="BH79" i="16"/>
  <c r="BH80" i="16"/>
  <c r="BH81" i="16"/>
  <c r="BH82" i="16"/>
  <c r="BH83" i="16"/>
  <c r="BH84" i="16"/>
  <c r="BH85" i="16"/>
  <c r="BH86" i="16"/>
  <c r="BH87" i="16"/>
  <c r="BH88" i="16"/>
  <c r="BH89" i="16"/>
  <c r="BH90" i="16"/>
  <c r="BH91" i="16"/>
  <c r="BH92" i="16"/>
  <c r="BH93" i="16"/>
  <c r="BH94" i="16"/>
  <c r="BH95" i="16"/>
  <c r="BH96" i="16"/>
  <c r="BH97" i="16"/>
  <c r="BH98" i="16"/>
  <c r="BH99" i="16"/>
  <c r="BH100" i="16"/>
  <c r="BH101" i="16"/>
  <c r="BH102" i="16"/>
  <c r="BH103" i="16"/>
  <c r="BH104" i="16"/>
  <c r="BH105" i="16"/>
  <c r="BH106" i="16"/>
  <c r="BH107" i="16"/>
  <c r="BH108" i="16"/>
  <c r="BH109" i="16"/>
  <c r="BH110" i="16"/>
  <c r="BH111" i="16"/>
  <c r="BH112" i="16"/>
  <c r="BH113" i="16"/>
  <c r="BH114" i="16"/>
  <c r="BH115" i="16"/>
  <c r="BH116" i="16"/>
  <c r="BH117" i="16"/>
  <c r="BH118" i="16"/>
  <c r="BH119" i="16"/>
  <c r="BH120" i="16"/>
  <c r="BH121" i="16"/>
  <c r="BH122" i="16"/>
  <c r="BH123" i="16"/>
  <c r="BH124" i="16"/>
  <c r="BH125" i="16"/>
  <c r="BH126" i="16"/>
  <c r="BH127" i="16"/>
  <c r="L49" i="20"/>
  <c r="BH129" i="16"/>
  <c r="BH130" i="16"/>
  <c r="BH131" i="16"/>
  <c r="BH132" i="16"/>
  <c r="BH133" i="16"/>
  <c r="BH134" i="16"/>
  <c r="BH135" i="16"/>
  <c r="BH136" i="16"/>
  <c r="BH137" i="16"/>
  <c r="BH138" i="16"/>
  <c r="BH139" i="16"/>
  <c r="BH140" i="16"/>
  <c r="BH141" i="16"/>
  <c r="BH142" i="16"/>
  <c r="BH143" i="16"/>
  <c r="BH144" i="16"/>
  <c r="BH145" i="16"/>
  <c r="BH146" i="16"/>
  <c r="BH147" i="16"/>
  <c r="BH148" i="16"/>
  <c r="BH149" i="16"/>
  <c r="BH150" i="16"/>
  <c r="L56" i="20"/>
  <c r="BH152" i="16"/>
  <c r="BH153" i="16"/>
  <c r="BH154" i="16"/>
  <c r="BH155" i="16"/>
  <c r="BH156" i="16"/>
  <c r="BH157" i="16"/>
  <c r="BH158" i="16"/>
  <c r="BH159" i="16"/>
  <c r="BH160" i="16"/>
  <c r="BH161" i="16"/>
  <c r="BH162" i="16"/>
  <c r="BH163" i="16"/>
  <c r="BH164" i="16"/>
  <c r="BH165" i="16"/>
  <c r="L60" i="20"/>
  <c r="L38" i="20"/>
  <c r="BH11" i="18"/>
  <c r="BH12" i="18"/>
  <c r="BH13" i="18"/>
  <c r="BH14" i="18"/>
  <c r="BH15" i="18"/>
  <c r="BH16" i="18"/>
  <c r="BH17" i="18"/>
  <c r="L66" i="20"/>
  <c r="BH19" i="18"/>
  <c r="BH20" i="18"/>
  <c r="BH21" i="18"/>
  <c r="BH22" i="18"/>
  <c r="BH23" i="18"/>
  <c r="BH24" i="18"/>
  <c r="BH25" i="18"/>
  <c r="BH26" i="18"/>
  <c r="BH27" i="18"/>
  <c r="BH28" i="18"/>
  <c r="BH29" i="18"/>
  <c r="BH30" i="18"/>
  <c r="BH31" i="18"/>
  <c r="BH32" i="18"/>
  <c r="BH33" i="18"/>
  <c r="BH34" i="18"/>
  <c r="BH35" i="18"/>
  <c r="BH36" i="18"/>
  <c r="BH37" i="18"/>
  <c r="L69" i="20"/>
  <c r="BH39" i="18"/>
  <c r="BH40" i="18"/>
  <c r="BH41" i="18"/>
  <c r="BH42" i="18"/>
  <c r="BH43" i="18"/>
  <c r="BH44" i="18"/>
  <c r="BH45" i="18"/>
  <c r="BH46" i="18"/>
  <c r="BH47" i="18"/>
  <c r="BH48" i="18"/>
  <c r="BH49" i="18"/>
  <c r="BH50" i="18"/>
  <c r="BH51" i="18"/>
  <c r="BH52" i="18"/>
  <c r="BH53" i="18"/>
  <c r="BH54" i="18"/>
  <c r="BH55" i="18"/>
  <c r="BH56" i="18"/>
  <c r="BH57" i="18"/>
  <c r="BH58" i="18"/>
  <c r="L73" i="20"/>
  <c r="BH60" i="18"/>
  <c r="BH61" i="18"/>
  <c r="BH62" i="18"/>
  <c r="BH63" i="18"/>
  <c r="BH64" i="18"/>
  <c r="BH65" i="18"/>
  <c r="BH66" i="18"/>
  <c r="BH67" i="18"/>
  <c r="BH68" i="18"/>
  <c r="BH69" i="18"/>
  <c r="BH70" i="18"/>
  <c r="L77" i="20"/>
  <c r="L65" i="20"/>
  <c r="BH11" i="19"/>
  <c r="BH12" i="19"/>
  <c r="BH13" i="19"/>
  <c r="BH14" i="19"/>
  <c r="BH15" i="19"/>
  <c r="BH16" i="19"/>
  <c r="BH17" i="19"/>
  <c r="BH18" i="19"/>
  <c r="BH19" i="19"/>
  <c r="BH20" i="19"/>
  <c r="BH21" i="19"/>
  <c r="BH22" i="19"/>
  <c r="BH23" i="19"/>
  <c r="BH24" i="19"/>
  <c r="BH25" i="19"/>
  <c r="BH26" i="19"/>
  <c r="BH27" i="19"/>
  <c r="BH28" i="19"/>
  <c r="BH29" i="19"/>
  <c r="BH30" i="19"/>
  <c r="BH31" i="19"/>
  <c r="BH32" i="19"/>
  <c r="BH33" i="19"/>
  <c r="BH34" i="19"/>
  <c r="BH35" i="19"/>
  <c r="BH36" i="19"/>
  <c r="BH37" i="19"/>
  <c r="BH38" i="19"/>
  <c r="BH39" i="19"/>
  <c r="BH40" i="19"/>
  <c r="BH41" i="19"/>
  <c r="BH42" i="19"/>
  <c r="BH43" i="19"/>
  <c r="BH44" i="19"/>
  <c r="BH45" i="19"/>
  <c r="BH46" i="19"/>
  <c r="BH47" i="19"/>
  <c r="BH48" i="19"/>
  <c r="BH49" i="19"/>
  <c r="BH50" i="19"/>
  <c r="BH51" i="19"/>
  <c r="BH52" i="19"/>
  <c r="BH53" i="19"/>
  <c r="BH54" i="19"/>
  <c r="BH55" i="19"/>
  <c r="BH56" i="19"/>
  <c r="BH57" i="19"/>
  <c r="BH58" i="19"/>
  <c r="BH59" i="19"/>
  <c r="BH60" i="19"/>
  <c r="BH61" i="19"/>
  <c r="BH62" i="19"/>
  <c r="L81" i="20"/>
  <c r="BH64" i="19"/>
  <c r="BH65" i="19"/>
  <c r="BH66" i="19"/>
  <c r="BH67" i="19"/>
  <c r="BH68" i="19"/>
  <c r="BH69" i="19"/>
  <c r="BH70" i="19"/>
  <c r="BH71" i="19"/>
  <c r="BH72" i="19"/>
  <c r="BH73" i="19"/>
  <c r="BH74" i="19"/>
  <c r="BH75" i="19"/>
  <c r="BH76" i="19"/>
  <c r="BH77" i="19"/>
  <c r="BH78" i="19"/>
  <c r="BH79" i="19"/>
  <c r="BH80" i="19"/>
  <c r="BH81" i="19"/>
  <c r="BH82" i="19"/>
  <c r="BH83" i="19"/>
  <c r="BH84" i="19"/>
  <c r="BH85" i="19"/>
  <c r="BH86" i="19"/>
  <c r="BH87" i="19"/>
  <c r="BH88" i="19"/>
  <c r="BH89" i="19"/>
  <c r="BH90" i="19"/>
  <c r="BH91" i="19"/>
  <c r="BH92" i="19"/>
  <c r="BH93" i="19"/>
  <c r="BH94" i="19"/>
  <c r="BH95" i="19"/>
  <c r="BH96" i="19"/>
  <c r="BH97" i="19"/>
  <c r="BH98" i="19"/>
  <c r="BH99" i="19"/>
  <c r="BH100" i="19"/>
  <c r="BH101" i="19"/>
  <c r="BH102" i="19"/>
  <c r="BH103" i="19"/>
  <c r="L86" i="20"/>
  <c r="BH105" i="19"/>
  <c r="BH106" i="19"/>
  <c r="BH107" i="19"/>
  <c r="BH108" i="19"/>
  <c r="BH109" i="19"/>
  <c r="BH110" i="19"/>
  <c r="BH111" i="19"/>
  <c r="BH112" i="19"/>
  <c r="BH113" i="19"/>
  <c r="BH114" i="19"/>
  <c r="BH115" i="19"/>
  <c r="BH116" i="19"/>
  <c r="BH117" i="19"/>
  <c r="BH118" i="19"/>
  <c r="BH119" i="19"/>
  <c r="L96" i="20"/>
  <c r="BH121" i="19"/>
  <c r="BH122" i="19"/>
  <c r="BH123" i="19"/>
  <c r="BH124" i="19"/>
  <c r="BH125" i="19"/>
  <c r="BH126" i="19"/>
  <c r="BH127" i="19"/>
  <c r="BH128" i="19"/>
  <c r="BH129" i="19"/>
  <c r="BH130" i="19"/>
  <c r="BH131" i="19"/>
  <c r="BH132" i="19"/>
  <c r="BH133" i="19"/>
  <c r="BH134" i="19"/>
  <c r="BH135" i="19"/>
  <c r="BH136" i="19"/>
  <c r="BH137" i="19"/>
  <c r="BH138" i="19"/>
  <c r="BH139" i="19"/>
  <c r="BH140" i="19"/>
  <c r="BH141" i="19"/>
  <c r="BH142" i="19"/>
  <c r="BH143" i="19"/>
  <c r="BH144" i="19"/>
  <c r="BH145" i="19"/>
  <c r="BH146" i="19"/>
  <c r="BH147" i="19"/>
  <c r="BH148" i="19"/>
  <c r="BH149" i="19"/>
  <c r="BH150" i="19"/>
  <c r="BH151" i="19"/>
  <c r="BH152" i="19"/>
  <c r="BH153" i="19"/>
  <c r="BH154" i="19"/>
  <c r="BH155" i="19"/>
  <c r="BH156" i="19"/>
  <c r="BH157" i="19"/>
  <c r="BH158" i="19"/>
  <c r="BH159" i="19"/>
  <c r="BH160" i="19"/>
  <c r="BH161" i="19"/>
  <c r="BH162" i="19"/>
  <c r="BH163" i="19"/>
  <c r="BH164" i="19"/>
  <c r="BH165" i="19"/>
  <c r="BH166" i="19"/>
  <c r="BH167" i="19"/>
  <c r="L103" i="20"/>
  <c r="BH169" i="19"/>
  <c r="BH170" i="19"/>
  <c r="BH171" i="19"/>
  <c r="BH172" i="19"/>
  <c r="BH173" i="19"/>
  <c r="BH174" i="19"/>
  <c r="BH175" i="19"/>
  <c r="BH176" i="19"/>
  <c r="BH177" i="19"/>
  <c r="BH178" i="19"/>
  <c r="BH179" i="19"/>
  <c r="BH180" i="19"/>
  <c r="BH181" i="19"/>
  <c r="BH182" i="19"/>
  <c r="BH183" i="19"/>
  <c r="BH184" i="19"/>
  <c r="BH185" i="19"/>
  <c r="BH186" i="19"/>
  <c r="BH187" i="19"/>
  <c r="BH188" i="19"/>
  <c r="BH189" i="19"/>
  <c r="L112" i="20"/>
  <c r="BH191" i="19"/>
  <c r="BH192" i="19"/>
  <c r="BH193" i="19"/>
  <c r="BH194" i="19"/>
  <c r="BH195" i="19"/>
  <c r="BH196" i="19"/>
  <c r="BH197" i="19"/>
  <c r="BH198" i="19"/>
  <c r="BH199" i="19"/>
  <c r="BH200" i="19"/>
  <c r="BH201" i="19"/>
  <c r="BH202" i="19"/>
  <c r="BH203" i="19"/>
  <c r="BH204" i="19"/>
  <c r="BH205" i="19"/>
  <c r="BH206" i="19"/>
  <c r="BH207" i="19"/>
  <c r="BH208" i="19"/>
  <c r="BH209" i="19"/>
  <c r="BH210" i="19"/>
  <c r="BH211" i="19"/>
  <c r="BH212" i="19"/>
  <c r="BH213" i="19"/>
  <c r="BH214" i="19"/>
  <c r="BH215" i="19"/>
  <c r="BH216" i="19"/>
  <c r="BH217" i="19"/>
  <c r="BH218" i="19"/>
  <c r="BH219" i="19"/>
  <c r="BH220" i="19"/>
  <c r="L115" i="20"/>
  <c r="L80" i="20"/>
  <c r="BH11" i="14"/>
  <c r="BH12" i="14"/>
  <c r="BH13" i="14"/>
  <c r="BH14" i="14"/>
  <c r="BH15" i="14"/>
  <c r="BH16" i="14"/>
  <c r="BH17" i="14"/>
  <c r="BH18" i="14"/>
  <c r="BH19" i="14"/>
  <c r="BH20" i="14"/>
  <c r="BH21" i="14"/>
  <c r="BH22" i="14"/>
  <c r="BH23" i="14"/>
  <c r="L122" i="20"/>
  <c r="BH25" i="14"/>
  <c r="BH26" i="14"/>
  <c r="BH27" i="14"/>
  <c r="BH28" i="14"/>
  <c r="BH29" i="14"/>
  <c r="BH30" i="14"/>
  <c r="BH31" i="14"/>
  <c r="BH32" i="14"/>
  <c r="BH33" i="14"/>
  <c r="BH34" i="14"/>
  <c r="BH35" i="14"/>
  <c r="BH36" i="14"/>
  <c r="BH37" i="14"/>
  <c r="BH38" i="14"/>
  <c r="L126" i="20"/>
  <c r="BH40" i="14"/>
  <c r="BH41" i="14"/>
  <c r="BH42" i="14"/>
  <c r="BH43" i="14"/>
  <c r="BH44" i="14"/>
  <c r="BH45" i="14"/>
  <c r="BH46" i="14"/>
  <c r="BH47" i="14"/>
  <c r="BH48" i="14"/>
  <c r="BH49" i="14"/>
  <c r="BH50" i="14"/>
  <c r="BH51" i="14"/>
  <c r="BH52" i="14"/>
  <c r="BH53" i="14"/>
  <c r="L132" i="20"/>
  <c r="L121" i="20"/>
  <c r="BH11" i="15"/>
  <c r="BH12" i="15"/>
  <c r="BH13" i="15"/>
  <c r="BH14" i="15"/>
  <c r="BH15" i="15"/>
  <c r="BH16" i="15"/>
  <c r="BH17" i="15"/>
  <c r="BH18" i="15"/>
  <c r="BH19" i="15"/>
  <c r="BH20" i="15"/>
  <c r="BH21" i="15"/>
  <c r="BH22" i="15"/>
  <c r="BH23" i="15"/>
  <c r="BH24" i="15"/>
  <c r="BH25" i="15"/>
  <c r="BH26" i="15"/>
  <c r="BH27" i="15"/>
  <c r="BH28" i="15"/>
  <c r="BH29" i="15"/>
  <c r="BH30" i="15"/>
  <c r="BH31" i="15"/>
  <c r="BH32" i="15"/>
  <c r="BH33" i="15"/>
  <c r="BH34" i="15"/>
  <c r="BH35" i="15"/>
  <c r="BH36" i="15"/>
  <c r="BH37" i="15"/>
  <c r="BH38" i="15"/>
  <c r="BH39" i="15"/>
  <c r="BH40" i="15"/>
  <c r="BH41" i="15"/>
  <c r="BH42" i="15"/>
  <c r="BH43" i="15"/>
  <c r="BH44" i="15"/>
  <c r="BH45" i="15"/>
  <c r="BH46" i="15"/>
  <c r="BH47" i="15"/>
  <c r="BH48" i="15"/>
  <c r="BH49" i="15"/>
  <c r="L137" i="20"/>
  <c r="BH51" i="15"/>
  <c r="BH52" i="15"/>
  <c r="BH53" i="15"/>
  <c r="BH54" i="15"/>
  <c r="BH55" i="15"/>
  <c r="BH56" i="15"/>
  <c r="BH57" i="15"/>
  <c r="BH58" i="15"/>
  <c r="BH59" i="15"/>
  <c r="BH60" i="15"/>
  <c r="BH61" i="15"/>
  <c r="BH62" i="15"/>
  <c r="BH63" i="15"/>
  <c r="BH64" i="15"/>
  <c r="BH65" i="15"/>
  <c r="BH66" i="15"/>
  <c r="BH67" i="15"/>
  <c r="BH68" i="15"/>
  <c r="L143" i="20"/>
  <c r="BH70" i="15"/>
  <c r="BH71" i="15"/>
  <c r="BH72" i="15"/>
  <c r="BH73" i="15"/>
  <c r="BH74" i="15"/>
  <c r="BH75" i="15"/>
  <c r="BH76" i="15"/>
  <c r="L146" i="20"/>
  <c r="L136" i="20"/>
  <c r="L148" i="20"/>
  <c r="AD77" i="15"/>
  <c r="AF77" i="15"/>
  <c r="AH77" i="15"/>
  <c r="AJ77" i="15"/>
  <c r="AL77" i="15"/>
  <c r="AD69" i="15"/>
  <c r="AF69" i="15"/>
  <c r="AH69" i="15"/>
  <c r="AJ69" i="15"/>
  <c r="AL69" i="15"/>
  <c r="AD50" i="15"/>
  <c r="AF50" i="15"/>
  <c r="AH50" i="15"/>
  <c r="AJ50" i="15"/>
  <c r="AL50" i="15"/>
  <c r="AD54" i="14"/>
  <c r="AF54" i="14"/>
  <c r="AH54" i="14"/>
  <c r="AJ54" i="14"/>
  <c r="AL54" i="14"/>
  <c r="AD39" i="14"/>
  <c r="AF39" i="14"/>
  <c r="AH39" i="14"/>
  <c r="AJ39" i="14"/>
  <c r="AL39" i="14"/>
  <c r="AD24" i="14"/>
  <c r="AF24" i="14"/>
  <c r="AH24" i="14"/>
  <c r="AJ24" i="14"/>
  <c r="AL24" i="14"/>
  <c r="AD221" i="19"/>
  <c r="AF221" i="19"/>
  <c r="AH221" i="19"/>
  <c r="AJ221" i="19"/>
  <c r="AL221" i="19"/>
  <c r="AD168" i="19"/>
  <c r="AF168" i="19"/>
  <c r="AH168" i="19"/>
  <c r="AJ168" i="19"/>
  <c r="AL168" i="19"/>
  <c r="AD120" i="19"/>
  <c r="AF120" i="19"/>
  <c r="AH120" i="19"/>
  <c r="AJ120" i="19"/>
  <c r="AL120" i="19"/>
  <c r="AD104" i="19"/>
  <c r="AF104" i="19"/>
  <c r="AH104" i="19"/>
  <c r="AJ104" i="19"/>
  <c r="AL104" i="19"/>
  <c r="AD63" i="19"/>
  <c r="AF63" i="19"/>
  <c r="AH63" i="19"/>
  <c r="AJ63" i="19"/>
  <c r="AL63" i="19"/>
  <c r="AC14" i="17"/>
  <c r="AD14" i="17"/>
  <c r="AC15" i="17"/>
  <c r="AD15" i="17"/>
  <c r="AE14" i="17"/>
  <c r="AF14" i="17"/>
  <c r="AE15" i="17"/>
  <c r="AF15" i="17"/>
  <c r="AG14" i="17"/>
  <c r="AH14" i="17"/>
  <c r="AG15" i="17"/>
  <c r="AH15" i="17"/>
  <c r="AI14" i="17"/>
  <c r="AJ14" i="17"/>
  <c r="AI15" i="17"/>
  <c r="AJ15" i="17"/>
  <c r="AK14" i="17"/>
  <c r="AL14" i="17"/>
  <c r="AK15" i="17"/>
  <c r="AL15" i="17"/>
  <c r="F10" i="20"/>
  <c r="F11" i="20"/>
  <c r="F12" i="20"/>
  <c r="F13" i="20"/>
  <c r="F14" i="20"/>
  <c r="F15" i="20"/>
  <c r="F16" i="20"/>
  <c r="F17" i="20"/>
  <c r="F9" i="20"/>
  <c r="F19" i="20"/>
  <c r="F20" i="20"/>
  <c r="F21" i="20"/>
  <c r="F22" i="20"/>
  <c r="F23" i="20"/>
  <c r="F24" i="20"/>
  <c r="F25" i="20"/>
  <c r="F26" i="20"/>
  <c r="F18" i="20"/>
  <c r="F28" i="20"/>
  <c r="F29" i="20"/>
  <c r="F30" i="20"/>
  <c r="F31" i="20"/>
  <c r="F27" i="20"/>
  <c r="F33" i="20"/>
  <c r="F34" i="20"/>
  <c r="F35" i="20"/>
  <c r="F36" i="20"/>
  <c r="F37" i="20"/>
  <c r="F32" i="20"/>
  <c r="F8" i="20"/>
  <c r="F40" i="20"/>
  <c r="F41" i="20"/>
  <c r="F42" i="20"/>
  <c r="F43" i="20"/>
  <c r="F44" i="20"/>
  <c r="F45" i="20"/>
  <c r="F46" i="20"/>
  <c r="F47" i="20"/>
  <c r="F48" i="20"/>
  <c r="F39" i="20"/>
  <c r="F50" i="20"/>
  <c r="F51" i="20"/>
  <c r="F52" i="20"/>
  <c r="F53" i="20"/>
  <c r="F54" i="20"/>
  <c r="F55" i="20"/>
  <c r="F49" i="20"/>
  <c r="F57" i="20"/>
  <c r="F58" i="20"/>
  <c r="F59" i="20"/>
  <c r="F56" i="20"/>
  <c r="F61" i="20"/>
  <c r="F62" i="20"/>
  <c r="F63" i="20"/>
  <c r="F64" i="20"/>
  <c r="F60" i="20"/>
  <c r="F38" i="20"/>
  <c r="F67" i="20"/>
  <c r="F68" i="20"/>
  <c r="F66" i="20"/>
  <c r="F70" i="20"/>
  <c r="F71" i="20"/>
  <c r="F72" i="20"/>
  <c r="F69" i="20"/>
  <c r="F74" i="20"/>
  <c r="F75" i="20"/>
  <c r="F76" i="20"/>
  <c r="F73" i="20"/>
  <c r="F78" i="20"/>
  <c r="F79" i="20"/>
  <c r="F77" i="20"/>
  <c r="F65" i="20"/>
  <c r="F82" i="20"/>
  <c r="F83" i="20"/>
  <c r="F84" i="20"/>
  <c r="F85" i="20"/>
  <c r="F81" i="20"/>
  <c r="F87" i="20"/>
  <c r="F88" i="20"/>
  <c r="F89" i="20"/>
  <c r="F90" i="20"/>
  <c r="F91" i="20"/>
  <c r="F92" i="20"/>
  <c r="F93" i="20"/>
  <c r="F94" i="20"/>
  <c r="F95" i="20"/>
  <c r="F86" i="20"/>
  <c r="F97" i="20"/>
  <c r="F98" i="20"/>
  <c r="F99" i="20"/>
  <c r="F100" i="20"/>
  <c r="F101" i="20"/>
  <c r="F102" i="20"/>
  <c r="F96" i="20"/>
  <c r="F104" i="20"/>
  <c r="F105" i="20"/>
  <c r="F106" i="20"/>
  <c r="F107" i="20"/>
  <c r="F108" i="20"/>
  <c r="F109" i="20"/>
  <c r="F110" i="20"/>
  <c r="F111" i="20"/>
  <c r="F103" i="20"/>
  <c r="F113" i="20"/>
  <c r="F114" i="20"/>
  <c r="F112" i="20"/>
  <c r="F116" i="20"/>
  <c r="F117" i="20"/>
  <c r="F118" i="20"/>
  <c r="F119" i="20"/>
  <c r="F120" i="20"/>
  <c r="F115" i="20"/>
  <c r="F80" i="20"/>
  <c r="F123" i="20"/>
  <c r="F124" i="20"/>
  <c r="F125" i="20"/>
  <c r="F122" i="20"/>
  <c r="F127" i="20"/>
  <c r="F128" i="20"/>
  <c r="F129" i="20"/>
  <c r="F130" i="20"/>
  <c r="F131" i="20"/>
  <c r="F126" i="20"/>
  <c r="F133" i="20"/>
  <c r="F134" i="20"/>
  <c r="F135" i="20"/>
  <c r="F132" i="20"/>
  <c r="F121" i="20"/>
  <c r="F138" i="20"/>
  <c r="F139" i="20"/>
  <c r="F140" i="20"/>
  <c r="F141" i="20"/>
  <c r="F142" i="20"/>
  <c r="F137" i="20"/>
  <c r="F144" i="20"/>
  <c r="F145" i="20"/>
  <c r="F143" i="20"/>
  <c r="F147" i="20"/>
  <c r="F146" i="20"/>
  <c r="F136" i="20"/>
  <c r="F148" i="20"/>
  <c r="G10" i="20"/>
  <c r="G11" i="20"/>
  <c r="G12" i="20"/>
  <c r="G13" i="20"/>
  <c r="G14" i="20"/>
  <c r="G15" i="20"/>
  <c r="G16" i="20"/>
  <c r="G17" i="20"/>
  <c r="G9" i="20"/>
  <c r="G19" i="20"/>
  <c r="G20" i="20"/>
  <c r="G21" i="20"/>
  <c r="G22" i="20"/>
  <c r="G23" i="20"/>
  <c r="G24" i="20"/>
  <c r="G25" i="20"/>
  <c r="G26" i="20"/>
  <c r="G18" i="20"/>
  <c r="G28" i="20"/>
  <c r="G29" i="20"/>
  <c r="G30" i="20"/>
  <c r="G31" i="20"/>
  <c r="G27" i="20"/>
  <c r="G33" i="20"/>
  <c r="G34" i="20"/>
  <c r="G35" i="20"/>
  <c r="G36" i="20"/>
  <c r="G37" i="20"/>
  <c r="G32" i="20"/>
  <c r="G8" i="20"/>
  <c r="G40" i="20"/>
  <c r="G41" i="20"/>
  <c r="G42" i="20"/>
  <c r="G43" i="20"/>
  <c r="G44" i="20"/>
  <c r="G45" i="20"/>
  <c r="G46" i="20"/>
  <c r="G47" i="20"/>
  <c r="G48" i="20"/>
  <c r="G39" i="20"/>
  <c r="G50" i="20"/>
  <c r="G51" i="20"/>
  <c r="G52" i="20"/>
  <c r="G53" i="20"/>
  <c r="G54" i="20"/>
  <c r="G55" i="20"/>
  <c r="G49" i="20"/>
  <c r="G57" i="20"/>
  <c r="G58" i="20"/>
  <c r="G59" i="20"/>
  <c r="G56" i="20"/>
  <c r="G61" i="20"/>
  <c r="G62" i="20"/>
  <c r="G63" i="20"/>
  <c r="G64" i="20"/>
  <c r="G60" i="20"/>
  <c r="G38" i="20"/>
  <c r="G67" i="20"/>
  <c r="G68" i="20"/>
  <c r="G66" i="20"/>
  <c r="G70" i="20"/>
  <c r="G71" i="20"/>
  <c r="G72" i="20"/>
  <c r="G69" i="20"/>
  <c r="G74" i="20"/>
  <c r="G75" i="20"/>
  <c r="G76" i="20"/>
  <c r="G73" i="20"/>
  <c r="G78" i="20"/>
  <c r="G79" i="20"/>
  <c r="G77" i="20"/>
  <c r="G65" i="20"/>
  <c r="G82" i="20"/>
  <c r="G83" i="20"/>
  <c r="G84" i="20"/>
  <c r="G85" i="20"/>
  <c r="G81" i="20"/>
  <c r="G87" i="20"/>
  <c r="G88" i="20"/>
  <c r="G89" i="20"/>
  <c r="G90" i="20"/>
  <c r="G91" i="20"/>
  <c r="G92" i="20"/>
  <c r="G93" i="20"/>
  <c r="G94" i="20"/>
  <c r="G95" i="20"/>
  <c r="G86" i="20"/>
  <c r="G97" i="20"/>
  <c r="G98" i="20"/>
  <c r="G99" i="20"/>
  <c r="G100" i="20"/>
  <c r="G101" i="20"/>
  <c r="G102" i="20"/>
  <c r="G96" i="20"/>
  <c r="G104" i="20"/>
  <c r="G105" i="20"/>
  <c r="G106" i="20"/>
  <c r="G107" i="20"/>
  <c r="G108" i="20"/>
  <c r="G109" i="20"/>
  <c r="G110" i="20"/>
  <c r="G111" i="20"/>
  <c r="G103" i="20"/>
  <c r="G113" i="20"/>
  <c r="G114" i="20"/>
  <c r="G112" i="20"/>
  <c r="G116" i="20"/>
  <c r="G117" i="20"/>
  <c r="G118" i="20"/>
  <c r="G119" i="20"/>
  <c r="G120" i="20"/>
  <c r="G115" i="20"/>
  <c r="G80" i="20"/>
  <c r="G123" i="20"/>
  <c r="G124" i="20"/>
  <c r="G125" i="20"/>
  <c r="G122" i="20"/>
  <c r="G127" i="20"/>
  <c r="G128" i="20"/>
  <c r="G129" i="20"/>
  <c r="G130" i="20"/>
  <c r="G131" i="20"/>
  <c r="G126" i="20"/>
  <c r="G133" i="20"/>
  <c r="G134" i="20"/>
  <c r="G135" i="20"/>
  <c r="G132" i="20"/>
  <c r="G121" i="20"/>
  <c r="G138" i="20"/>
  <c r="G139" i="20"/>
  <c r="G140" i="20"/>
  <c r="G141" i="20"/>
  <c r="G142" i="20"/>
  <c r="G137" i="20"/>
  <c r="G144" i="20"/>
  <c r="G145" i="20"/>
  <c r="G143" i="20"/>
  <c r="G147" i="20"/>
  <c r="G146" i="20"/>
  <c r="G136" i="20"/>
  <c r="G148" i="20"/>
  <c r="H10" i="20"/>
  <c r="H11" i="20"/>
  <c r="H12" i="20"/>
  <c r="H13" i="20"/>
  <c r="H14" i="20"/>
  <c r="H15" i="20"/>
  <c r="H16" i="20"/>
  <c r="H17" i="20"/>
  <c r="H9" i="20"/>
  <c r="H19" i="20"/>
  <c r="H20" i="20"/>
  <c r="H21" i="20"/>
  <c r="H22" i="20"/>
  <c r="H23" i="20"/>
  <c r="H24" i="20"/>
  <c r="H25" i="20"/>
  <c r="H26" i="20"/>
  <c r="H18" i="20"/>
  <c r="H28" i="20"/>
  <c r="H29" i="20"/>
  <c r="H30" i="20"/>
  <c r="H31" i="20"/>
  <c r="H27" i="20"/>
  <c r="H33" i="20"/>
  <c r="H34" i="20"/>
  <c r="H35" i="20"/>
  <c r="H36" i="20"/>
  <c r="H37" i="20"/>
  <c r="H32" i="20"/>
  <c r="H8" i="20"/>
  <c r="H40" i="20"/>
  <c r="H41" i="20"/>
  <c r="H42" i="20"/>
  <c r="H43" i="20"/>
  <c r="H44" i="20"/>
  <c r="H45" i="20"/>
  <c r="H46" i="20"/>
  <c r="H47" i="20"/>
  <c r="H48" i="20"/>
  <c r="H39" i="20"/>
  <c r="H50" i="20"/>
  <c r="H51" i="20"/>
  <c r="H52" i="20"/>
  <c r="H53" i="20"/>
  <c r="H54" i="20"/>
  <c r="H55" i="20"/>
  <c r="H49" i="20"/>
  <c r="H57" i="20"/>
  <c r="H58" i="20"/>
  <c r="H59" i="20"/>
  <c r="H56" i="20"/>
  <c r="H61" i="20"/>
  <c r="H62" i="20"/>
  <c r="H63" i="20"/>
  <c r="H64" i="20"/>
  <c r="H60" i="20"/>
  <c r="H38" i="20"/>
  <c r="H67" i="20"/>
  <c r="H68" i="20"/>
  <c r="H66" i="20"/>
  <c r="H70" i="20"/>
  <c r="H71" i="20"/>
  <c r="H72" i="20"/>
  <c r="H69" i="20"/>
  <c r="H74" i="20"/>
  <c r="H75" i="20"/>
  <c r="H76" i="20"/>
  <c r="H73" i="20"/>
  <c r="H78" i="20"/>
  <c r="H79" i="20"/>
  <c r="H77" i="20"/>
  <c r="H65" i="20"/>
  <c r="H82" i="20"/>
  <c r="H83" i="20"/>
  <c r="H84" i="20"/>
  <c r="H85" i="20"/>
  <c r="H81" i="20"/>
  <c r="H87" i="20"/>
  <c r="H88" i="20"/>
  <c r="H89" i="20"/>
  <c r="H90" i="20"/>
  <c r="H91" i="20"/>
  <c r="H92" i="20"/>
  <c r="H93" i="20"/>
  <c r="H94" i="20"/>
  <c r="H95" i="20"/>
  <c r="H86" i="20"/>
  <c r="H97" i="20"/>
  <c r="H98" i="20"/>
  <c r="H99" i="20"/>
  <c r="H100" i="20"/>
  <c r="H101" i="20"/>
  <c r="H102" i="20"/>
  <c r="H96" i="20"/>
  <c r="H104" i="20"/>
  <c r="H105" i="20"/>
  <c r="H106" i="20"/>
  <c r="H107" i="20"/>
  <c r="H108" i="20"/>
  <c r="H109" i="20"/>
  <c r="H110" i="20"/>
  <c r="H111" i="20"/>
  <c r="H103" i="20"/>
  <c r="H113" i="20"/>
  <c r="H114" i="20"/>
  <c r="H112" i="20"/>
  <c r="H116" i="20"/>
  <c r="H117" i="20"/>
  <c r="H118" i="20"/>
  <c r="H119" i="20"/>
  <c r="H120" i="20"/>
  <c r="H115" i="20"/>
  <c r="H80" i="20"/>
  <c r="H123" i="20"/>
  <c r="H124" i="20"/>
  <c r="H125" i="20"/>
  <c r="H122" i="20"/>
  <c r="H127" i="20"/>
  <c r="H128" i="20"/>
  <c r="H129" i="20"/>
  <c r="H130" i="20"/>
  <c r="H131" i="20"/>
  <c r="H126" i="20"/>
  <c r="H133" i="20"/>
  <c r="H134" i="20"/>
  <c r="H135" i="20"/>
  <c r="H132" i="20"/>
  <c r="H121" i="20"/>
  <c r="H138" i="20"/>
  <c r="H139" i="20"/>
  <c r="H140" i="20"/>
  <c r="H141" i="20"/>
  <c r="H142" i="20"/>
  <c r="H137" i="20"/>
  <c r="H144" i="20"/>
  <c r="H145" i="20"/>
  <c r="H143" i="20"/>
  <c r="H147" i="20"/>
  <c r="H146" i="20"/>
  <c r="H136" i="20"/>
  <c r="H148" i="20"/>
  <c r="E10" i="20"/>
  <c r="E11" i="20"/>
  <c r="E12" i="20"/>
  <c r="E13" i="20"/>
  <c r="E14" i="20"/>
  <c r="E15" i="20"/>
  <c r="E16" i="20"/>
  <c r="E17" i="20"/>
  <c r="E9" i="20"/>
  <c r="E19" i="20"/>
  <c r="E20" i="20"/>
  <c r="E21" i="20"/>
  <c r="E22" i="20"/>
  <c r="E23" i="20"/>
  <c r="E24" i="20"/>
  <c r="E25" i="20"/>
  <c r="E26" i="20"/>
  <c r="E18" i="20"/>
  <c r="E28" i="20"/>
  <c r="E29" i="20"/>
  <c r="E30" i="20"/>
  <c r="E31" i="20"/>
  <c r="E27" i="20"/>
  <c r="E33" i="20"/>
  <c r="E34" i="20"/>
  <c r="E35" i="20"/>
  <c r="E36" i="20"/>
  <c r="E37" i="20"/>
  <c r="E32" i="20"/>
  <c r="E8" i="20"/>
  <c r="E40" i="20"/>
  <c r="E41" i="20"/>
  <c r="E42" i="20"/>
  <c r="E43" i="20"/>
  <c r="E44" i="20"/>
  <c r="E45" i="20"/>
  <c r="E46" i="20"/>
  <c r="E47" i="20"/>
  <c r="E48" i="20"/>
  <c r="E39" i="20"/>
  <c r="E50" i="20"/>
  <c r="E51" i="20"/>
  <c r="E52" i="20"/>
  <c r="E53" i="20"/>
  <c r="E54" i="20"/>
  <c r="E55" i="20"/>
  <c r="E49" i="20"/>
  <c r="E57" i="20"/>
  <c r="E58" i="20"/>
  <c r="E59" i="20"/>
  <c r="E56" i="20"/>
  <c r="E61" i="20"/>
  <c r="E62" i="20"/>
  <c r="E63" i="20"/>
  <c r="E64" i="20"/>
  <c r="E60" i="20"/>
  <c r="E38" i="20"/>
  <c r="E67" i="20"/>
  <c r="E68" i="20"/>
  <c r="E66" i="20"/>
  <c r="E70" i="20"/>
  <c r="E71" i="20"/>
  <c r="E72" i="20"/>
  <c r="E69" i="20"/>
  <c r="E74" i="20"/>
  <c r="E75" i="20"/>
  <c r="E76" i="20"/>
  <c r="E73" i="20"/>
  <c r="E78" i="20"/>
  <c r="E79" i="20"/>
  <c r="E77" i="20"/>
  <c r="E65" i="20"/>
  <c r="E82" i="20"/>
  <c r="E83" i="20"/>
  <c r="E84" i="20"/>
  <c r="E85" i="20"/>
  <c r="E81" i="20"/>
  <c r="E87" i="20"/>
  <c r="E88" i="20"/>
  <c r="E89" i="20"/>
  <c r="E90" i="20"/>
  <c r="E91" i="20"/>
  <c r="E92" i="20"/>
  <c r="E93" i="20"/>
  <c r="E94" i="20"/>
  <c r="E95" i="20"/>
  <c r="E86" i="20"/>
  <c r="E97" i="20"/>
  <c r="E98" i="20"/>
  <c r="E99" i="20"/>
  <c r="E100" i="20"/>
  <c r="E101" i="20"/>
  <c r="E102" i="20"/>
  <c r="E96" i="20"/>
  <c r="E104" i="20"/>
  <c r="E105" i="20"/>
  <c r="E106" i="20"/>
  <c r="E107" i="20"/>
  <c r="E108" i="20"/>
  <c r="E109" i="20"/>
  <c r="E110" i="20"/>
  <c r="E111" i="20"/>
  <c r="E103" i="20"/>
  <c r="E113" i="20"/>
  <c r="E114" i="20"/>
  <c r="E112" i="20"/>
  <c r="E116" i="20"/>
  <c r="E117" i="20"/>
  <c r="E118" i="20"/>
  <c r="E119" i="20"/>
  <c r="E120" i="20"/>
  <c r="E115" i="20"/>
  <c r="E80" i="20"/>
  <c r="E123" i="20"/>
  <c r="E124" i="20"/>
  <c r="E125" i="20"/>
  <c r="E122" i="20"/>
  <c r="E127" i="20"/>
  <c r="E128" i="20"/>
  <c r="E129" i="20"/>
  <c r="E130" i="20"/>
  <c r="E131" i="20"/>
  <c r="E126" i="20"/>
  <c r="E133" i="20"/>
  <c r="E134" i="20"/>
  <c r="E135" i="20"/>
  <c r="E132" i="20"/>
  <c r="E121" i="20"/>
  <c r="E138" i="20"/>
  <c r="E139" i="20"/>
  <c r="E140" i="20"/>
  <c r="E141" i="20"/>
  <c r="E142" i="20"/>
  <c r="E137" i="20"/>
  <c r="E144" i="20"/>
  <c r="E145" i="20"/>
  <c r="E143" i="20"/>
  <c r="E147" i="20"/>
  <c r="E146" i="20"/>
  <c r="E136" i="20"/>
  <c r="E148" i="20"/>
  <c r="J10" i="20"/>
  <c r="J11" i="20"/>
  <c r="J12" i="20"/>
  <c r="J13" i="20"/>
  <c r="J14" i="20"/>
  <c r="J15" i="20"/>
  <c r="J16" i="20"/>
  <c r="J17" i="20"/>
  <c r="J9" i="20"/>
  <c r="J19" i="20"/>
  <c r="J20" i="20"/>
  <c r="J21" i="20"/>
  <c r="J22" i="20"/>
  <c r="J23" i="20"/>
  <c r="J24" i="20"/>
  <c r="J25" i="20"/>
  <c r="J26" i="20"/>
  <c r="J18" i="20"/>
  <c r="J28" i="20"/>
  <c r="J29" i="20"/>
  <c r="J30" i="20"/>
  <c r="J31" i="20"/>
  <c r="J27" i="20"/>
  <c r="J33" i="20"/>
  <c r="J34" i="20"/>
  <c r="J35" i="20"/>
  <c r="J36" i="20"/>
  <c r="J37" i="20"/>
  <c r="J32" i="20"/>
  <c r="J8" i="20"/>
  <c r="J67" i="20"/>
  <c r="J68" i="20"/>
  <c r="J66" i="20"/>
  <c r="J70" i="20"/>
  <c r="J71" i="20"/>
  <c r="J72" i="20"/>
  <c r="J69" i="20"/>
  <c r="J74" i="20"/>
  <c r="J75" i="20"/>
  <c r="J76" i="20"/>
  <c r="J73" i="20"/>
  <c r="J78" i="20"/>
  <c r="J79" i="20"/>
  <c r="J77" i="20"/>
  <c r="J65" i="20"/>
  <c r="J82" i="20"/>
  <c r="J83" i="20"/>
  <c r="J84" i="20"/>
  <c r="J85" i="20"/>
  <c r="J81" i="20"/>
  <c r="J87" i="20"/>
  <c r="J88" i="20"/>
  <c r="J89" i="20"/>
  <c r="J90" i="20"/>
  <c r="J91" i="20"/>
  <c r="J92" i="20"/>
  <c r="J93" i="20"/>
  <c r="J94" i="20"/>
  <c r="J95" i="20"/>
  <c r="J86" i="20"/>
  <c r="J97" i="20"/>
  <c r="J98" i="20"/>
  <c r="J99" i="20"/>
  <c r="J100" i="20"/>
  <c r="J101" i="20"/>
  <c r="J102" i="20"/>
  <c r="J96" i="20"/>
  <c r="J104" i="20"/>
  <c r="J105" i="20"/>
  <c r="J106" i="20"/>
  <c r="J107" i="20"/>
  <c r="J108" i="20"/>
  <c r="J109" i="20"/>
  <c r="J110" i="20"/>
  <c r="J111" i="20"/>
  <c r="J103" i="20"/>
  <c r="J113" i="20"/>
  <c r="J114" i="20"/>
  <c r="J112" i="20"/>
  <c r="J116" i="20"/>
  <c r="J117" i="20"/>
  <c r="J118" i="20"/>
  <c r="J119" i="20"/>
  <c r="J120" i="20"/>
  <c r="J115" i="20"/>
  <c r="J80" i="20"/>
  <c r="J123" i="20"/>
  <c r="J124" i="20"/>
  <c r="J125" i="20"/>
  <c r="J122" i="20"/>
  <c r="J127" i="20"/>
  <c r="J128" i="20"/>
  <c r="J129" i="20"/>
  <c r="J130" i="20"/>
  <c r="J131" i="20"/>
  <c r="J126" i="20"/>
  <c r="J133" i="20"/>
  <c r="J134" i="20"/>
  <c r="J135" i="20"/>
  <c r="J132" i="20"/>
  <c r="J121" i="20"/>
  <c r="J138" i="20"/>
  <c r="J139" i="20"/>
  <c r="J140" i="20"/>
  <c r="J141" i="20"/>
  <c r="J142" i="20"/>
  <c r="J137" i="20"/>
  <c r="J144" i="20"/>
  <c r="J145" i="20"/>
  <c r="J143" i="20"/>
  <c r="J147" i="20"/>
  <c r="J146" i="20"/>
  <c r="J136" i="20"/>
  <c r="J148" i="20"/>
  <c r="K148" i="20"/>
  <c r="K147" i="20"/>
  <c r="K146" i="20"/>
  <c r="K145" i="20"/>
  <c r="K144" i="20"/>
  <c r="K143" i="20"/>
  <c r="K142" i="20"/>
  <c r="K141" i="20"/>
  <c r="K140" i="20"/>
  <c r="K139" i="20"/>
  <c r="K138" i="20"/>
  <c r="K137" i="20"/>
  <c r="K136" i="20"/>
  <c r="K135" i="20"/>
  <c r="K134" i="20"/>
  <c r="K133" i="20"/>
  <c r="K132" i="20"/>
  <c r="K131" i="20"/>
  <c r="K130" i="20"/>
  <c r="K129" i="20"/>
  <c r="K128" i="20"/>
  <c r="K127" i="20"/>
  <c r="K126" i="20"/>
  <c r="K125" i="20"/>
  <c r="K124" i="20"/>
  <c r="K123" i="20"/>
  <c r="K122" i="20"/>
  <c r="K121" i="20"/>
  <c r="K120" i="20"/>
  <c r="K119" i="20"/>
  <c r="K118" i="20"/>
  <c r="K117" i="20"/>
  <c r="K116" i="20"/>
  <c r="K115" i="20"/>
  <c r="K114" i="20"/>
  <c r="K113" i="20"/>
  <c r="K112" i="20"/>
  <c r="K111" i="20"/>
  <c r="K110" i="20"/>
  <c r="K109" i="20"/>
  <c r="K108" i="20"/>
  <c r="K107" i="20"/>
  <c r="K106" i="20"/>
  <c r="K105" i="20"/>
  <c r="K104" i="20"/>
  <c r="K103" i="20"/>
  <c r="K102" i="20"/>
  <c r="K101" i="20"/>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O8" i="20"/>
  <c r="O9"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0" i="20"/>
  <c r="AC12" i="15"/>
  <c r="AM12" i="15"/>
  <c r="AM13" i="15"/>
  <c r="AE14" i="15"/>
  <c r="AG14" i="15"/>
  <c r="AI14" i="15"/>
  <c r="AM14" i="15"/>
  <c r="AM15" i="15"/>
  <c r="AC16" i="15"/>
  <c r="AI16" i="15"/>
  <c r="AM16" i="15"/>
  <c r="AG17" i="15"/>
  <c r="AI17" i="15"/>
  <c r="AM17" i="15"/>
  <c r="AC18" i="15"/>
  <c r="AM18" i="15"/>
  <c r="AM19" i="15"/>
  <c r="AC20" i="15"/>
  <c r="AM20" i="15"/>
  <c r="AM21" i="15"/>
  <c r="AM22" i="15"/>
  <c r="AC23" i="15"/>
  <c r="AI23" i="15"/>
  <c r="AM23" i="15"/>
  <c r="AC24" i="15"/>
  <c r="AM24" i="15"/>
  <c r="AM25" i="15"/>
  <c r="AM26" i="15"/>
  <c r="AM27" i="15"/>
  <c r="AM28" i="15"/>
  <c r="AM29" i="15"/>
  <c r="AM30" i="15"/>
  <c r="AM31" i="15"/>
  <c r="AM32" i="15"/>
  <c r="AM33" i="15"/>
  <c r="AM34" i="15"/>
  <c r="AC35" i="15"/>
  <c r="AI35" i="15"/>
  <c r="AM35" i="15"/>
  <c r="AM36" i="15"/>
  <c r="AM37" i="15"/>
  <c r="AM38" i="15"/>
  <c r="AM39" i="15"/>
  <c r="AC40" i="15"/>
  <c r="AE40" i="15"/>
  <c r="AM40" i="15"/>
  <c r="AM41" i="15"/>
  <c r="AC42" i="15"/>
  <c r="AI42" i="15"/>
  <c r="AM42" i="15"/>
  <c r="AC43" i="15"/>
  <c r="AE43" i="15"/>
  <c r="AM43" i="15"/>
  <c r="AG44" i="15"/>
  <c r="AI44" i="15"/>
  <c r="AM44" i="15"/>
  <c r="AE45" i="15"/>
  <c r="AG45" i="15"/>
  <c r="AI45" i="15"/>
  <c r="AM45" i="15"/>
  <c r="AC46" i="15"/>
  <c r="AM46" i="15"/>
  <c r="AE47" i="15"/>
  <c r="AG47" i="15"/>
  <c r="AM47" i="15"/>
  <c r="AM48" i="15"/>
  <c r="AC49" i="15"/>
  <c r="AM49" i="15"/>
  <c r="AC51" i="15"/>
  <c r="AE51" i="15"/>
  <c r="AM51" i="15"/>
  <c r="AC52" i="15"/>
  <c r="AE52" i="15"/>
  <c r="AM52" i="15"/>
  <c r="AC53" i="15"/>
  <c r="AE53" i="15"/>
  <c r="AM53" i="15"/>
  <c r="AC54" i="15"/>
  <c r="AE54" i="15"/>
  <c r="AM54" i="15"/>
  <c r="AC55" i="15"/>
  <c r="AE55" i="15"/>
  <c r="AM55" i="15"/>
  <c r="AE56" i="15"/>
  <c r="AM56" i="15"/>
  <c r="AM57" i="15"/>
  <c r="AC58" i="15"/>
  <c r="AE58" i="15"/>
  <c r="AI58" i="15"/>
  <c r="AM58" i="15"/>
  <c r="AM59" i="15"/>
  <c r="AC60" i="15"/>
  <c r="AE60" i="15"/>
  <c r="AM60" i="15"/>
  <c r="AM61" i="15"/>
  <c r="AM62" i="15"/>
  <c r="AG63" i="15"/>
  <c r="AI63" i="15"/>
  <c r="AM63" i="15"/>
  <c r="AM64" i="15"/>
  <c r="AC65" i="15"/>
  <c r="AG65" i="15"/>
  <c r="AI65" i="15"/>
  <c r="AM65" i="15"/>
  <c r="AM66" i="15"/>
  <c r="AM67" i="15"/>
  <c r="AM68" i="15"/>
  <c r="AC70" i="15"/>
  <c r="AM70" i="15"/>
  <c r="AC71" i="15"/>
  <c r="AM71" i="15"/>
  <c r="AC72" i="15"/>
  <c r="AG72" i="15"/>
  <c r="AI72" i="15"/>
  <c r="AM72" i="15"/>
  <c r="AC73" i="15"/>
  <c r="AG73" i="15"/>
  <c r="AI73" i="15"/>
  <c r="AM73" i="15"/>
  <c r="AM74" i="15"/>
  <c r="AC75" i="15"/>
  <c r="AI75" i="15"/>
  <c r="AM75" i="15"/>
  <c r="AE76" i="15"/>
  <c r="AI76" i="15"/>
  <c r="AM76" i="15"/>
  <c r="AM11" i="15"/>
  <c r="AI11" i="15"/>
  <c r="AG11" i="15"/>
  <c r="AE11" i="15"/>
  <c r="AC12" i="14"/>
  <c r="AM12" i="14"/>
  <c r="AC13" i="14"/>
  <c r="AM13" i="14"/>
  <c r="AM14" i="14"/>
  <c r="AM15" i="14"/>
  <c r="AC16" i="14"/>
  <c r="AM16" i="14"/>
  <c r="AC17" i="14"/>
  <c r="AM17" i="14"/>
  <c r="AM18" i="14"/>
  <c r="AC19" i="14"/>
  <c r="AM19" i="14"/>
  <c r="AC20" i="14"/>
  <c r="AM20" i="14"/>
  <c r="AC21" i="14"/>
  <c r="AM21" i="14"/>
  <c r="AC22" i="14"/>
  <c r="AM22" i="14"/>
  <c r="AC23" i="14"/>
  <c r="AE23" i="14"/>
  <c r="AI23" i="14"/>
  <c r="AM23" i="14"/>
  <c r="AM25" i="14"/>
  <c r="AC26" i="14"/>
  <c r="AM26" i="14"/>
  <c r="AC27" i="14"/>
  <c r="AM27" i="14"/>
  <c r="AM28" i="14"/>
  <c r="AC29" i="14"/>
  <c r="AM29" i="14"/>
  <c r="AM30" i="14"/>
  <c r="AC31" i="14"/>
  <c r="AM31" i="14"/>
  <c r="AC32" i="14"/>
  <c r="AM32" i="14"/>
  <c r="AM33" i="14"/>
  <c r="AM34" i="14"/>
  <c r="AM35" i="14"/>
  <c r="AM36" i="14"/>
  <c r="AM37" i="14"/>
  <c r="AM38" i="14"/>
  <c r="AM40" i="14"/>
  <c r="AM41" i="14"/>
  <c r="AC42" i="14"/>
  <c r="AM42" i="14"/>
  <c r="AM43" i="14"/>
  <c r="AM44" i="14"/>
  <c r="AC45" i="14"/>
  <c r="AM45" i="14"/>
  <c r="AC46" i="14"/>
  <c r="AM46" i="14"/>
  <c r="AM47" i="14"/>
  <c r="AC48" i="14"/>
  <c r="AM48" i="14"/>
  <c r="AM49" i="14"/>
  <c r="AM50" i="14"/>
  <c r="AC51" i="14"/>
  <c r="AM51" i="14"/>
  <c r="AM52" i="14"/>
  <c r="AM53" i="14"/>
  <c r="AM11" i="14"/>
  <c r="AM12" i="19"/>
  <c r="AM13" i="19"/>
  <c r="AM14" i="19"/>
  <c r="AM15" i="19"/>
  <c r="AM16" i="19"/>
  <c r="AM17" i="19"/>
  <c r="AC18" i="19"/>
  <c r="AM18" i="19"/>
  <c r="AC19" i="19"/>
  <c r="AM19" i="19"/>
  <c r="AM20" i="19"/>
  <c r="AM21" i="19"/>
  <c r="AM22" i="19"/>
  <c r="AM23" i="19"/>
  <c r="AM24" i="19"/>
  <c r="AM25" i="19"/>
  <c r="AM26" i="19"/>
  <c r="AE27" i="19"/>
  <c r="AG27" i="19"/>
  <c r="AI27" i="19"/>
  <c r="AM27" i="19"/>
  <c r="AM28" i="19"/>
  <c r="AM29" i="19"/>
  <c r="AM30" i="19"/>
  <c r="AM31" i="19"/>
  <c r="AM32" i="19"/>
  <c r="AM33" i="19"/>
  <c r="AM34" i="19"/>
  <c r="AM35" i="19"/>
  <c r="AM36" i="19"/>
  <c r="AM37" i="19"/>
  <c r="AE38" i="19"/>
  <c r="AI38" i="19"/>
  <c r="AM38" i="19"/>
  <c r="AC39" i="19"/>
  <c r="AM39" i="19"/>
  <c r="AM40" i="19"/>
  <c r="AM41" i="19"/>
  <c r="AM42" i="19"/>
  <c r="AC43" i="19"/>
  <c r="AM43" i="19"/>
  <c r="AM44" i="19"/>
  <c r="AM45" i="19"/>
  <c r="AM46" i="19"/>
  <c r="AM47" i="19"/>
  <c r="AM48" i="19"/>
  <c r="AM49" i="19"/>
  <c r="AC50" i="19"/>
  <c r="AM50" i="19"/>
  <c r="AM51" i="19"/>
  <c r="AC52" i="19"/>
  <c r="AM52" i="19"/>
  <c r="AM53" i="19"/>
  <c r="AM54" i="19"/>
  <c r="AM55" i="19"/>
  <c r="AM56" i="19"/>
  <c r="AM57" i="19"/>
  <c r="AC58" i="19"/>
  <c r="AG58" i="19"/>
  <c r="AI58" i="19"/>
  <c r="AM58" i="19"/>
  <c r="AM59" i="19"/>
  <c r="AM60" i="19"/>
  <c r="AM61" i="19"/>
  <c r="AC62" i="19"/>
  <c r="AM62" i="19"/>
  <c r="AM64" i="19"/>
  <c r="AM65" i="19"/>
  <c r="AM66" i="19"/>
  <c r="AM67" i="19"/>
  <c r="AC68" i="19"/>
  <c r="AG68" i="19"/>
  <c r="AI68" i="19"/>
  <c r="AM68" i="19"/>
  <c r="AM69" i="19"/>
  <c r="AM70" i="19"/>
  <c r="AE71" i="19"/>
  <c r="AG71" i="19"/>
  <c r="AI71" i="19"/>
  <c r="AM71" i="19"/>
  <c r="AM72" i="19"/>
  <c r="AM73" i="19"/>
  <c r="AC74" i="19"/>
  <c r="AM74" i="19"/>
  <c r="AC75" i="19"/>
  <c r="AM75" i="19"/>
  <c r="AM76" i="19"/>
  <c r="AE77" i="19"/>
  <c r="AG77" i="19"/>
  <c r="AI77" i="19"/>
  <c r="AM77" i="19"/>
  <c r="AC78" i="19"/>
  <c r="AG78" i="19"/>
  <c r="AI78" i="19"/>
  <c r="AM78" i="19"/>
  <c r="AM79" i="19"/>
  <c r="AM80" i="19"/>
  <c r="AC81" i="19"/>
  <c r="AG81" i="19"/>
  <c r="AI81" i="19"/>
  <c r="AM81" i="19"/>
  <c r="AM82" i="19"/>
  <c r="AM83" i="19"/>
  <c r="AM84" i="19"/>
  <c r="AE85" i="19"/>
  <c r="AG85" i="19"/>
  <c r="AI85" i="19"/>
  <c r="AM85" i="19"/>
  <c r="AM86" i="19"/>
  <c r="AM87" i="19"/>
  <c r="AM88" i="19"/>
  <c r="AM89" i="19"/>
  <c r="AM90" i="19"/>
  <c r="AM91" i="19"/>
  <c r="AM92" i="19"/>
  <c r="AM93" i="19"/>
  <c r="AG94" i="19"/>
  <c r="AI94" i="19"/>
  <c r="AM94" i="19"/>
  <c r="AC95" i="19"/>
  <c r="AM95" i="19"/>
  <c r="AC96" i="19"/>
  <c r="AM96" i="19"/>
  <c r="AM97" i="19"/>
  <c r="AG98" i="19"/>
  <c r="AM98" i="19"/>
  <c r="AM99" i="19"/>
  <c r="AM100" i="19"/>
  <c r="AC101" i="19"/>
  <c r="AM101" i="19"/>
  <c r="AM102" i="19"/>
  <c r="AG103" i="19"/>
  <c r="AI103" i="19"/>
  <c r="AM103" i="19"/>
  <c r="AM105" i="19"/>
  <c r="AM106" i="19"/>
  <c r="AM107" i="19"/>
  <c r="AM108" i="19"/>
  <c r="AC109" i="19"/>
  <c r="AM109" i="19"/>
  <c r="AM110" i="19"/>
  <c r="AM111" i="19"/>
  <c r="AM112" i="19"/>
  <c r="AM113" i="19"/>
  <c r="AM114" i="19"/>
  <c r="AC115" i="19"/>
  <c r="AM115" i="19"/>
  <c r="AC116" i="19"/>
  <c r="AE116" i="19"/>
  <c r="AI116" i="19"/>
  <c r="AM116" i="19"/>
  <c r="AM117" i="19"/>
  <c r="AM118" i="19"/>
  <c r="AM119" i="19"/>
  <c r="AC121" i="19"/>
  <c r="AI121" i="19"/>
  <c r="AM121" i="19"/>
  <c r="AM122" i="19"/>
  <c r="AM123" i="19"/>
  <c r="AM124" i="19"/>
  <c r="AM125" i="19"/>
  <c r="AM126" i="19"/>
  <c r="AM127" i="19"/>
  <c r="AM128" i="19"/>
  <c r="AM129" i="19"/>
  <c r="AM130" i="19"/>
  <c r="AM131" i="19"/>
  <c r="AM132" i="19"/>
  <c r="AE133" i="19"/>
  <c r="AG133" i="19"/>
  <c r="AI133" i="19"/>
  <c r="AM133" i="19"/>
  <c r="AM134" i="19"/>
  <c r="AM135" i="19"/>
  <c r="AM136" i="19"/>
  <c r="AM137" i="19"/>
  <c r="AG138" i="19"/>
  <c r="AI138" i="19"/>
  <c r="AM138" i="19"/>
  <c r="AM139" i="19"/>
  <c r="AM140" i="19"/>
  <c r="AC141" i="19"/>
  <c r="AM141" i="19"/>
  <c r="AC142" i="19"/>
  <c r="AM142" i="19"/>
  <c r="AM143" i="19"/>
  <c r="AM144" i="19"/>
  <c r="AC145" i="19"/>
  <c r="AG145" i="19"/>
  <c r="AI145" i="19"/>
  <c r="AM145" i="19"/>
  <c r="AC146" i="19"/>
  <c r="AG146" i="19"/>
  <c r="AI146" i="19"/>
  <c r="AM146" i="19"/>
  <c r="AM147" i="19"/>
  <c r="AM148" i="19"/>
  <c r="AC149" i="19"/>
  <c r="AM149" i="19"/>
  <c r="AC150" i="19"/>
  <c r="AM150" i="19"/>
  <c r="AM151" i="19"/>
  <c r="AE152" i="19"/>
  <c r="AG152" i="19"/>
  <c r="AI152" i="19"/>
  <c r="AM152" i="19"/>
  <c r="AC153" i="19"/>
  <c r="AG153" i="19"/>
  <c r="AI153" i="19"/>
  <c r="AM153" i="19"/>
  <c r="AC154" i="19"/>
  <c r="AE154" i="19"/>
  <c r="AM154" i="19"/>
  <c r="AM155" i="19"/>
  <c r="AM156" i="19"/>
  <c r="AC157" i="19"/>
  <c r="AM157" i="19"/>
  <c r="AM158" i="19"/>
  <c r="AM159" i="19"/>
  <c r="AM160" i="19"/>
  <c r="AM161" i="19"/>
  <c r="AM162" i="19"/>
  <c r="AM163" i="19"/>
  <c r="AC164" i="19"/>
  <c r="AE164" i="19"/>
  <c r="AM164" i="19"/>
  <c r="AM165" i="19"/>
  <c r="AC166" i="19"/>
  <c r="AE166" i="19"/>
  <c r="AI166" i="19"/>
  <c r="AM166" i="19"/>
  <c r="AE167" i="19"/>
  <c r="AG167" i="19"/>
  <c r="AI167" i="19"/>
  <c r="AM167" i="19"/>
  <c r="AM169" i="19"/>
  <c r="AM170" i="19"/>
  <c r="AM171" i="19"/>
  <c r="AM172" i="19"/>
  <c r="AM173" i="19"/>
  <c r="AM174" i="19"/>
  <c r="AC175" i="19"/>
  <c r="AM175" i="19"/>
  <c r="AM176" i="19"/>
  <c r="AC177" i="19"/>
  <c r="AM177" i="19"/>
  <c r="AC178" i="19"/>
  <c r="AM178" i="19"/>
  <c r="AC179" i="19"/>
  <c r="AM179" i="19"/>
  <c r="AC180" i="19"/>
  <c r="AM180" i="19"/>
  <c r="AC181" i="19"/>
  <c r="AM181" i="19"/>
  <c r="AC182" i="19"/>
  <c r="AM182" i="19"/>
  <c r="AC183" i="19"/>
  <c r="AM183" i="19"/>
  <c r="AM184" i="19"/>
  <c r="AC185" i="19"/>
  <c r="AG185" i="19"/>
  <c r="AI185" i="19"/>
  <c r="AM185" i="19"/>
  <c r="AM186" i="19"/>
  <c r="AC187" i="19"/>
  <c r="AG187" i="19"/>
  <c r="AI187" i="19"/>
  <c r="AM187" i="19"/>
  <c r="AC188" i="19"/>
  <c r="AI188" i="19"/>
  <c r="AM188" i="19"/>
  <c r="AM189" i="19"/>
  <c r="AC191" i="19"/>
  <c r="AE191" i="19"/>
  <c r="AM191" i="19"/>
  <c r="AM192" i="19"/>
  <c r="AC193" i="19"/>
  <c r="AG193" i="19"/>
  <c r="AI193" i="19"/>
  <c r="AM193" i="19"/>
  <c r="AC194" i="19"/>
  <c r="AG194" i="19"/>
  <c r="AI194" i="19"/>
  <c r="AM194" i="19"/>
  <c r="AM195" i="19"/>
  <c r="AM196" i="19"/>
  <c r="AC197" i="19"/>
  <c r="AM197" i="19"/>
  <c r="AC198" i="19"/>
  <c r="AM198" i="19"/>
  <c r="AM199" i="19"/>
  <c r="AC200" i="19"/>
  <c r="AG200" i="19"/>
  <c r="AI200" i="19"/>
  <c r="AM200" i="19"/>
  <c r="AM201" i="19"/>
  <c r="AM202" i="19"/>
  <c r="AE203" i="19"/>
  <c r="AG203" i="19"/>
  <c r="AM203" i="19"/>
  <c r="AM204" i="19"/>
  <c r="AM205" i="19"/>
  <c r="AM206" i="19"/>
  <c r="AM207" i="19"/>
  <c r="AM208" i="19"/>
  <c r="AM209" i="19"/>
  <c r="AM210" i="19"/>
  <c r="AM211" i="19"/>
  <c r="AM212" i="19"/>
  <c r="AM213" i="19"/>
  <c r="AM214" i="19"/>
  <c r="AM215" i="19"/>
  <c r="AM216" i="19"/>
  <c r="AC217" i="19"/>
  <c r="AM217" i="19"/>
  <c r="AC218" i="19"/>
  <c r="AG218" i="19"/>
  <c r="AI218" i="19"/>
  <c r="AM218" i="19"/>
  <c r="AE219" i="19"/>
  <c r="AG219" i="19"/>
  <c r="AI219" i="19"/>
  <c r="AM219" i="19"/>
  <c r="AC220" i="19"/>
  <c r="AE220" i="19"/>
  <c r="AI220" i="19"/>
  <c r="AM220" i="19"/>
  <c r="AM11" i="19"/>
  <c r="AC12" i="18"/>
  <c r="AM12" i="18"/>
  <c r="AC13" i="18"/>
  <c r="AE13" i="18"/>
  <c r="AI13" i="18"/>
  <c r="AM13" i="18"/>
  <c r="AC14" i="18"/>
  <c r="AI14" i="18"/>
  <c r="AM14" i="18"/>
  <c r="AC15" i="18"/>
  <c r="AE15" i="18"/>
  <c r="AI15" i="18"/>
  <c r="AM15" i="18"/>
  <c r="AC16" i="18"/>
  <c r="AM16" i="18"/>
  <c r="AC17" i="18"/>
  <c r="AI17" i="18"/>
  <c r="AM17" i="18"/>
  <c r="AC19" i="18"/>
  <c r="AM19" i="18"/>
  <c r="AC20" i="18"/>
  <c r="AE20" i="18"/>
  <c r="AG20" i="18"/>
  <c r="AM20" i="18"/>
  <c r="AC21" i="18"/>
  <c r="AE21" i="18"/>
  <c r="AI21" i="18"/>
  <c r="AM21" i="18"/>
  <c r="AC22" i="18"/>
  <c r="AE22" i="18"/>
  <c r="AM22" i="18"/>
  <c r="AM23" i="18"/>
  <c r="AC24" i="18"/>
  <c r="AM24" i="18"/>
  <c r="AC25" i="18"/>
  <c r="AM25" i="18"/>
  <c r="AM26" i="18"/>
  <c r="AM27" i="18"/>
  <c r="AC28" i="18"/>
  <c r="AM28" i="18"/>
  <c r="AC29" i="18"/>
  <c r="AM29" i="18"/>
  <c r="AM30" i="18"/>
  <c r="AM31" i="18"/>
  <c r="AM32" i="18"/>
  <c r="AM33" i="18"/>
  <c r="AM34" i="18"/>
  <c r="AM35" i="18"/>
  <c r="AM36" i="18"/>
  <c r="AM37" i="18"/>
  <c r="AM39" i="18"/>
  <c r="AC40" i="18"/>
  <c r="AM40" i="18"/>
  <c r="AC41" i="18"/>
  <c r="AG41" i="18"/>
  <c r="AI41" i="18"/>
  <c r="AM41" i="18"/>
  <c r="AC42" i="18"/>
  <c r="AE42" i="18"/>
  <c r="AI42" i="18"/>
  <c r="AM42" i="18"/>
  <c r="AM43" i="18"/>
  <c r="AC44" i="18"/>
  <c r="AE44" i="18"/>
  <c r="AI44" i="18"/>
  <c r="AM44" i="18"/>
  <c r="AM45" i="18"/>
  <c r="AM46" i="18"/>
  <c r="AM47" i="18"/>
  <c r="AM48" i="18"/>
  <c r="AG49" i="18"/>
  <c r="AI49" i="18"/>
  <c r="AM49" i="18"/>
  <c r="AM50" i="18"/>
  <c r="AM51" i="18"/>
  <c r="AM52" i="18"/>
  <c r="AM53" i="18"/>
  <c r="AM54" i="18"/>
  <c r="AC55" i="18"/>
  <c r="AM55" i="18"/>
  <c r="AC56" i="18"/>
  <c r="AI56" i="18"/>
  <c r="AM56" i="18"/>
  <c r="AM57" i="18"/>
  <c r="AM58" i="18"/>
  <c r="AC60" i="18"/>
  <c r="AM60" i="18"/>
  <c r="AC61" i="18"/>
  <c r="AM61" i="18"/>
  <c r="AM62" i="18"/>
  <c r="AC63" i="18"/>
  <c r="AM63" i="18"/>
  <c r="AM64" i="18"/>
  <c r="AC65" i="18"/>
  <c r="AM65" i="18"/>
  <c r="AM66" i="18"/>
  <c r="AM67" i="18"/>
  <c r="AC68" i="18"/>
  <c r="AG68" i="18"/>
  <c r="AI68" i="18"/>
  <c r="AM68" i="18"/>
  <c r="AC69" i="18"/>
  <c r="AG69" i="18"/>
  <c r="AI69" i="18"/>
  <c r="AM69" i="18"/>
  <c r="AC70" i="18"/>
  <c r="AM70" i="18"/>
  <c r="AM11" i="18"/>
  <c r="AM17" i="16"/>
  <c r="AM18" i="16"/>
  <c r="AM19" i="16"/>
  <c r="AM20" i="16"/>
  <c r="AM21" i="16"/>
  <c r="AM22" i="16"/>
  <c r="AM23" i="16"/>
  <c r="AM24" i="16"/>
  <c r="AM25" i="16"/>
  <c r="AM26" i="16"/>
  <c r="AM27" i="16"/>
  <c r="AM28" i="16"/>
  <c r="AM29" i="16"/>
  <c r="AM30" i="16"/>
  <c r="AM31" i="16"/>
  <c r="AM32" i="16"/>
  <c r="AM33" i="16"/>
  <c r="AM34" i="16"/>
  <c r="AM35" i="16"/>
  <c r="AM36" i="16"/>
  <c r="AM37" i="16"/>
  <c r="AM38" i="16"/>
  <c r="AM39" i="16"/>
  <c r="AG40" i="16"/>
  <c r="AI40" i="16"/>
  <c r="AM40" i="16"/>
  <c r="AM41" i="16"/>
  <c r="AC42" i="16"/>
  <c r="AM42" i="16"/>
  <c r="AM43" i="16"/>
  <c r="AM44" i="16"/>
  <c r="AM45" i="16"/>
  <c r="AM46" i="16"/>
  <c r="AM47" i="16"/>
  <c r="AM48" i="16"/>
  <c r="AC49" i="16"/>
  <c r="AM49" i="16"/>
  <c r="AM50" i="16"/>
  <c r="AM51" i="16"/>
  <c r="AM52" i="16"/>
  <c r="AC53" i="16"/>
  <c r="AM53" i="16"/>
  <c r="AC54" i="16"/>
  <c r="AG54" i="16"/>
  <c r="AI54" i="16"/>
  <c r="AM54" i="16"/>
  <c r="AC55" i="16"/>
  <c r="AM55" i="16"/>
  <c r="AM56" i="16"/>
  <c r="AM57" i="16"/>
  <c r="AC58" i="16"/>
  <c r="AM58" i="16"/>
  <c r="AM59" i="16"/>
  <c r="AC60" i="16"/>
  <c r="AM60" i="16"/>
  <c r="AC61" i="16"/>
  <c r="AM61" i="16"/>
  <c r="AM62" i="16"/>
  <c r="AM63" i="16"/>
  <c r="AC64" i="16"/>
  <c r="AM64" i="16"/>
  <c r="AC65" i="16"/>
  <c r="AM65" i="16"/>
  <c r="AM66" i="16"/>
  <c r="AM68" i="16"/>
  <c r="AM69" i="16"/>
  <c r="AM70" i="16"/>
  <c r="AM71" i="16"/>
  <c r="AM72" i="16"/>
  <c r="AM73" i="16"/>
  <c r="AM74" i="16"/>
  <c r="AM75" i="16"/>
  <c r="AG76" i="16"/>
  <c r="AI76" i="16"/>
  <c r="AM76" i="16"/>
  <c r="AM77" i="16"/>
  <c r="AM78" i="16"/>
  <c r="AM79" i="16"/>
  <c r="AM80" i="16"/>
  <c r="AM81" i="16"/>
  <c r="AM82" i="16"/>
  <c r="AM83" i="16"/>
  <c r="AM84" i="16"/>
  <c r="AM85" i="16"/>
  <c r="AM86" i="16"/>
  <c r="AM87" i="16"/>
  <c r="AM88" i="16"/>
  <c r="AM89" i="16"/>
  <c r="AM90" i="16"/>
  <c r="AM91" i="16"/>
  <c r="AM92" i="16"/>
  <c r="AM93" i="16"/>
  <c r="AM94" i="16"/>
  <c r="AM95" i="16"/>
  <c r="AM96" i="16"/>
  <c r="AM97" i="16"/>
  <c r="AM98" i="16"/>
  <c r="AM99" i="16"/>
  <c r="AM100" i="16"/>
  <c r="AM101" i="16"/>
  <c r="AM102" i="16"/>
  <c r="AM103" i="16"/>
  <c r="AM104" i="16"/>
  <c r="AC105" i="16"/>
  <c r="AM105" i="16"/>
  <c r="AM106" i="16"/>
  <c r="AM107" i="16"/>
  <c r="AC108" i="16"/>
  <c r="AM108" i="16"/>
  <c r="AC109" i="16"/>
  <c r="AM109" i="16"/>
  <c r="AM110" i="16"/>
  <c r="AM111" i="16"/>
  <c r="AM112" i="16"/>
  <c r="AM113" i="16"/>
  <c r="AI114" i="16"/>
  <c r="AM114" i="16"/>
  <c r="AM115" i="16"/>
  <c r="AM116" i="16"/>
  <c r="AC117" i="16"/>
  <c r="AM117" i="16"/>
  <c r="AM118" i="16"/>
  <c r="AM119" i="16"/>
  <c r="AM120" i="16"/>
  <c r="AM121" i="16"/>
  <c r="AC122" i="16"/>
  <c r="AG122" i="16"/>
  <c r="AI122" i="16"/>
  <c r="AM122" i="16"/>
  <c r="AM123" i="16"/>
  <c r="AM124" i="16"/>
  <c r="AM125" i="16"/>
  <c r="AE126" i="16"/>
  <c r="AG126" i="16"/>
  <c r="AI126" i="16"/>
  <c r="AM126" i="16"/>
  <c r="AM127" i="16"/>
  <c r="AC129" i="16"/>
  <c r="AM129" i="16"/>
  <c r="AM130" i="16"/>
  <c r="AM131" i="16"/>
  <c r="AM132" i="16"/>
  <c r="AC133" i="16"/>
  <c r="AM133" i="16"/>
  <c r="AM134" i="16"/>
  <c r="AC135" i="16"/>
  <c r="AM135" i="16"/>
  <c r="AM136" i="16"/>
  <c r="AM137" i="16"/>
  <c r="AC138" i="16"/>
  <c r="AM138" i="16"/>
  <c r="AM139" i="16"/>
  <c r="AM140" i="16"/>
  <c r="AC141" i="16"/>
  <c r="AM141" i="16"/>
  <c r="AM142" i="16"/>
  <c r="AC143" i="16"/>
  <c r="AG143" i="16"/>
  <c r="AI143" i="16"/>
  <c r="AM143" i="16"/>
  <c r="AM144" i="16"/>
  <c r="AM145" i="16"/>
  <c r="AM146" i="16"/>
  <c r="AI147" i="16"/>
  <c r="AM147" i="16"/>
  <c r="AM148" i="16"/>
  <c r="AM149" i="16"/>
  <c r="AC150" i="16"/>
  <c r="AM150" i="16"/>
  <c r="AM152" i="16"/>
  <c r="AM153" i="16"/>
  <c r="AM154" i="16"/>
  <c r="AM155" i="16"/>
  <c r="AM156" i="16"/>
  <c r="AM157" i="16"/>
  <c r="AM158" i="16"/>
  <c r="AM159" i="16"/>
  <c r="AM160" i="16"/>
  <c r="AM161" i="16"/>
  <c r="AM162" i="16"/>
  <c r="AC163" i="16"/>
  <c r="AM163" i="16"/>
  <c r="AM164" i="16"/>
  <c r="AM165" i="16"/>
  <c r="AC12" i="17"/>
  <c r="AM12" i="17"/>
  <c r="AM13" i="17"/>
  <c r="AM14" i="17"/>
  <c r="AM15" i="17"/>
  <c r="AM16" i="17"/>
  <c r="AM17" i="17"/>
  <c r="AM18" i="17"/>
  <c r="AM19" i="17"/>
  <c r="AM20" i="17"/>
  <c r="AM21" i="17"/>
  <c r="AM22" i="17"/>
  <c r="AM23" i="17"/>
  <c r="AM24" i="17"/>
  <c r="AM25" i="17"/>
  <c r="AM26" i="17"/>
  <c r="AM27" i="17"/>
  <c r="AM28" i="17"/>
  <c r="AM29" i="17"/>
  <c r="AC30" i="17"/>
  <c r="AG30" i="17"/>
  <c r="AI30" i="17"/>
  <c r="AM30" i="17"/>
  <c r="AC31" i="17"/>
  <c r="AG31" i="17"/>
  <c r="AI31" i="17"/>
  <c r="AM31" i="17"/>
  <c r="AM32" i="17"/>
  <c r="AM33" i="17"/>
  <c r="AM34" i="17"/>
  <c r="AM35" i="17"/>
  <c r="AM36" i="17"/>
  <c r="AM37" i="17"/>
  <c r="AM38" i="17"/>
  <c r="AC39" i="17"/>
  <c r="AG39" i="17"/>
  <c r="AM39" i="17"/>
  <c r="AM40" i="17"/>
  <c r="AM41" i="17"/>
  <c r="AM42" i="17"/>
  <c r="AC43" i="17"/>
  <c r="AG43" i="17"/>
  <c r="AI43" i="17"/>
  <c r="AM43" i="17"/>
  <c r="AM44" i="17"/>
  <c r="AC45" i="17"/>
  <c r="AI45" i="17"/>
  <c r="AM45" i="17"/>
  <c r="AM46" i="17"/>
  <c r="AM47" i="17"/>
  <c r="AM48" i="17"/>
  <c r="AM49" i="17"/>
  <c r="AM50" i="17"/>
  <c r="AM51" i="17"/>
  <c r="AM52" i="17"/>
  <c r="AM53" i="17"/>
  <c r="AM54" i="17"/>
  <c r="AM55" i="17"/>
  <c r="AM56" i="17"/>
  <c r="AM57" i="17"/>
  <c r="AM58" i="17"/>
  <c r="AM59" i="17"/>
  <c r="AM60" i="17"/>
  <c r="AM61" i="17"/>
  <c r="AM62" i="17"/>
  <c r="AM63" i="17"/>
  <c r="AC64" i="17"/>
  <c r="AM64" i="17"/>
  <c r="AM65" i="17"/>
  <c r="AE66" i="17"/>
  <c r="AG66" i="17"/>
  <c r="AI66" i="17"/>
  <c r="AM66" i="17"/>
  <c r="AC67" i="17"/>
  <c r="AG67" i="17"/>
  <c r="AI67" i="17"/>
  <c r="AM67" i="17"/>
  <c r="AM68" i="17"/>
  <c r="AM69" i="17"/>
  <c r="AM70" i="17"/>
  <c r="AM71" i="17"/>
  <c r="AM72" i="17"/>
  <c r="AM73" i="17"/>
  <c r="AM74" i="17"/>
  <c r="AC75" i="17"/>
  <c r="AG75" i="17"/>
  <c r="AI75" i="17"/>
  <c r="AM75" i="17"/>
  <c r="AM76" i="17"/>
  <c r="AC78" i="17"/>
  <c r="AM78" i="17"/>
  <c r="AC79" i="17"/>
  <c r="AG79" i="17"/>
  <c r="AI79" i="17"/>
  <c r="AM79" i="17"/>
  <c r="AM80" i="17"/>
  <c r="AC81" i="17"/>
  <c r="AI81" i="17"/>
  <c r="AM81" i="17"/>
  <c r="AM82" i="17"/>
  <c r="AM83" i="17"/>
  <c r="AM84" i="17"/>
  <c r="AM85" i="17"/>
  <c r="AM86" i="17"/>
  <c r="AE87" i="17"/>
  <c r="AM87" i="17"/>
  <c r="AC88" i="17"/>
  <c r="AG88" i="17"/>
  <c r="AI88" i="17"/>
  <c r="AM88" i="17"/>
  <c r="AM89" i="17"/>
  <c r="AC90" i="17"/>
  <c r="AM90" i="17"/>
  <c r="AM91" i="17"/>
  <c r="AM92" i="17"/>
  <c r="AC93" i="17"/>
  <c r="AG93" i="17"/>
  <c r="AI93" i="17"/>
  <c r="AM93" i="17"/>
  <c r="AM94" i="17"/>
  <c r="AM95" i="17"/>
  <c r="AM96" i="17"/>
  <c r="AM97" i="17"/>
  <c r="AM98" i="17"/>
  <c r="AM99" i="17"/>
  <c r="AM100" i="17"/>
  <c r="AC101" i="17"/>
  <c r="AG101" i="17"/>
  <c r="AI101" i="17"/>
  <c r="AM101" i="17"/>
  <c r="AC102" i="17"/>
  <c r="AI102" i="17"/>
  <c r="AM102" i="17"/>
  <c r="AM103" i="17"/>
  <c r="AM104" i="17"/>
  <c r="AC105" i="17"/>
  <c r="AG105" i="17"/>
  <c r="AI105" i="17"/>
  <c r="AM105" i="17"/>
  <c r="AM106" i="17"/>
  <c r="AC107" i="17"/>
  <c r="AM107" i="17"/>
  <c r="AM108" i="17"/>
  <c r="AM109" i="17"/>
  <c r="AM110" i="17"/>
  <c r="AM111" i="17"/>
  <c r="AM112" i="17"/>
  <c r="AM113" i="17"/>
  <c r="AM114" i="17"/>
  <c r="AM115" i="17"/>
  <c r="AG116" i="17"/>
  <c r="AI116" i="17"/>
  <c r="AM116" i="17"/>
  <c r="AG117" i="17"/>
  <c r="AI117" i="17"/>
  <c r="AM117" i="17"/>
  <c r="AM118" i="17"/>
  <c r="AC119" i="17"/>
  <c r="AE119" i="17"/>
  <c r="AM119" i="17"/>
  <c r="AM120" i="17"/>
  <c r="AC121" i="17"/>
  <c r="AI121" i="17"/>
  <c r="AM121" i="17"/>
  <c r="AM122" i="17"/>
  <c r="AM123" i="17"/>
  <c r="AM124" i="17"/>
  <c r="AC125" i="17"/>
  <c r="AG125" i="17"/>
  <c r="AI125" i="17"/>
  <c r="AM125" i="17"/>
  <c r="AC126" i="17"/>
  <c r="AI126" i="17"/>
  <c r="AM126" i="17"/>
  <c r="AC127" i="17"/>
  <c r="AM127" i="17"/>
  <c r="AC128" i="17"/>
  <c r="AG128" i="17"/>
  <c r="AI128" i="17"/>
  <c r="AM128" i="17"/>
  <c r="AM129" i="17"/>
  <c r="AM130" i="17"/>
  <c r="AM131" i="17"/>
  <c r="AM132" i="17"/>
  <c r="AM133" i="17"/>
  <c r="AM134" i="17"/>
  <c r="AM135" i="17"/>
  <c r="AM137" i="17"/>
  <c r="AM138" i="17"/>
  <c r="AM139" i="17"/>
  <c r="AM140" i="17"/>
  <c r="AM141" i="17"/>
  <c r="AM142" i="17"/>
  <c r="AM143" i="17"/>
  <c r="AM144" i="17"/>
  <c r="AM145" i="17"/>
  <c r="AM146" i="17"/>
  <c r="AM147" i="17"/>
  <c r="AM148" i="17"/>
  <c r="AM149" i="17"/>
  <c r="AE150" i="17"/>
  <c r="AG150" i="17"/>
  <c r="AI150" i="17"/>
  <c r="AM150" i="17"/>
  <c r="AM152" i="17"/>
  <c r="AM153" i="17"/>
  <c r="AM154" i="17"/>
  <c r="AC155" i="17"/>
  <c r="AI155" i="17"/>
  <c r="AM155" i="17"/>
  <c r="AE156" i="17"/>
  <c r="AI156" i="17"/>
  <c r="AM156" i="17"/>
  <c r="AG157" i="17"/>
  <c r="AI157" i="17"/>
  <c r="AM157" i="17"/>
  <c r="AI158" i="17"/>
  <c r="AM158" i="17"/>
  <c r="AM159" i="17"/>
  <c r="AC160" i="17"/>
  <c r="AG160" i="17"/>
  <c r="AM160" i="17"/>
  <c r="AM161" i="17"/>
  <c r="AM162" i="17"/>
  <c r="AG163" i="17"/>
  <c r="AI163" i="17"/>
  <c r="AM163" i="17"/>
  <c r="AC164" i="17"/>
  <c r="AE164" i="17"/>
  <c r="AM164" i="17"/>
  <c r="AM165" i="17"/>
  <c r="AG166" i="17"/>
  <c r="AI166" i="17"/>
  <c r="AM166" i="17"/>
  <c r="AM167" i="17"/>
  <c r="AE168" i="17"/>
  <c r="AG168" i="17"/>
  <c r="AI168" i="17"/>
  <c r="AM168" i="17"/>
  <c r="AM169" i="17"/>
  <c r="AM170" i="17"/>
  <c r="AG171" i="17"/>
  <c r="AI171" i="17"/>
  <c r="AM171" i="17"/>
  <c r="AG172" i="17"/>
  <c r="AI172" i="17"/>
  <c r="AM172" i="17"/>
  <c r="AM173" i="17"/>
  <c r="AC174" i="17"/>
  <c r="AM174" i="17"/>
  <c r="AM175" i="17"/>
  <c r="AI176" i="17"/>
  <c r="AM176" i="17"/>
  <c r="AC177" i="17"/>
  <c r="AG177" i="17"/>
  <c r="AI177" i="17"/>
  <c r="AM177" i="17"/>
  <c r="AM178" i="17"/>
  <c r="AC179" i="17"/>
  <c r="AM179" i="17"/>
  <c r="AM180" i="17"/>
  <c r="AM181" i="17"/>
  <c r="AM11" i="17"/>
  <c r="T69" i="15"/>
  <c r="V51" i="15"/>
  <c r="V52" i="15"/>
  <c r="V53" i="15"/>
  <c r="V54" i="15"/>
  <c r="V55" i="15"/>
  <c r="V56" i="15"/>
  <c r="V57" i="15"/>
  <c r="V58" i="15"/>
  <c r="V60" i="15"/>
  <c r="V61" i="15"/>
  <c r="V62" i="15"/>
  <c r="V63" i="15"/>
  <c r="V64" i="15"/>
  <c r="V65" i="15"/>
  <c r="V66" i="15"/>
  <c r="V69" i="15"/>
  <c r="X51" i="15"/>
  <c r="X52" i="15"/>
  <c r="X53" i="15"/>
  <c r="X54" i="15"/>
  <c r="X55" i="15"/>
  <c r="X56" i="15"/>
  <c r="X57" i="15"/>
  <c r="X58" i="15"/>
  <c r="X60" i="15"/>
  <c r="X61" i="15"/>
  <c r="X62" i="15"/>
  <c r="X63" i="15"/>
  <c r="X64" i="15"/>
  <c r="X65" i="15"/>
  <c r="X66" i="15"/>
  <c r="X69" i="15"/>
  <c r="T77" i="15"/>
  <c r="V71" i="15"/>
  <c r="V72" i="15"/>
  <c r="V73" i="15"/>
  <c r="V75" i="15"/>
  <c r="V76" i="15"/>
  <c r="V77" i="15"/>
  <c r="X71" i="15"/>
  <c r="X72" i="15"/>
  <c r="X73" i="15"/>
  <c r="X75" i="15"/>
  <c r="X76" i="15"/>
  <c r="X77" i="15"/>
  <c r="T50" i="15"/>
  <c r="V11" i="15"/>
  <c r="V12" i="15"/>
  <c r="V14" i="15"/>
  <c r="V16" i="15"/>
  <c r="V17" i="15"/>
  <c r="V18" i="15"/>
  <c r="V21" i="15"/>
  <c r="V22" i="15"/>
  <c r="V23" i="15"/>
  <c r="V24" i="15"/>
  <c r="V25" i="15"/>
  <c r="V27" i="15"/>
  <c r="V30" i="15"/>
  <c r="V31" i="15"/>
  <c r="V32" i="15"/>
  <c r="V33" i="15"/>
  <c r="V34" i="15"/>
  <c r="V35" i="15"/>
  <c r="V36" i="15"/>
  <c r="V37" i="15"/>
  <c r="V38" i="15"/>
  <c r="V40" i="15"/>
  <c r="V41" i="15"/>
  <c r="V42" i="15"/>
  <c r="V43" i="15"/>
  <c r="V44" i="15"/>
  <c r="V45" i="15"/>
  <c r="V46" i="15"/>
  <c r="V47" i="15"/>
  <c r="V49" i="15"/>
  <c r="V50" i="15"/>
  <c r="X11" i="15"/>
  <c r="X12" i="15"/>
  <c r="X14" i="15"/>
  <c r="X16" i="15"/>
  <c r="X17" i="15"/>
  <c r="X18" i="15"/>
  <c r="X21" i="15"/>
  <c r="X22" i="15"/>
  <c r="X23" i="15"/>
  <c r="X24" i="15"/>
  <c r="X25" i="15"/>
  <c r="X27" i="15"/>
  <c r="X30" i="15"/>
  <c r="X31" i="15"/>
  <c r="X32" i="15"/>
  <c r="X33" i="15"/>
  <c r="X34" i="15"/>
  <c r="X35" i="15"/>
  <c r="X36" i="15"/>
  <c r="X37" i="15"/>
  <c r="X38" i="15"/>
  <c r="X40" i="15"/>
  <c r="X41" i="15"/>
  <c r="X42" i="15"/>
  <c r="X43" i="15"/>
  <c r="X44" i="15"/>
  <c r="X45" i="15"/>
  <c r="X46" i="15"/>
  <c r="X47" i="15"/>
  <c r="X49" i="15"/>
  <c r="X50" i="15"/>
  <c r="T54" i="14"/>
  <c r="V40" i="14"/>
  <c r="V41" i="14"/>
  <c r="V45" i="14"/>
  <c r="V46" i="14"/>
  <c r="V48" i="14"/>
  <c r="V49" i="14"/>
  <c r="V50" i="14"/>
  <c r="V51" i="14"/>
  <c r="V52" i="14"/>
  <c r="V53" i="14"/>
  <c r="V54" i="14"/>
  <c r="X40" i="14"/>
  <c r="X41" i="14"/>
  <c r="X45" i="14"/>
  <c r="X46" i="14"/>
  <c r="X48" i="14"/>
  <c r="X49" i="14"/>
  <c r="X50" i="14"/>
  <c r="X51" i="14"/>
  <c r="X52" i="14"/>
  <c r="X53" i="14"/>
  <c r="X54" i="14"/>
  <c r="T39" i="14"/>
  <c r="V25" i="14"/>
  <c r="V26" i="14"/>
  <c r="V27" i="14"/>
  <c r="V28" i="14"/>
  <c r="V29" i="14"/>
  <c r="V30" i="14"/>
  <c r="V33" i="14"/>
  <c r="V34" i="14"/>
  <c r="V35" i="14"/>
  <c r="V39" i="14"/>
  <c r="X25" i="14"/>
  <c r="X26" i="14"/>
  <c r="X27" i="14"/>
  <c r="X28" i="14"/>
  <c r="X29" i="14"/>
  <c r="X30" i="14"/>
  <c r="X33" i="14"/>
  <c r="X34" i="14"/>
  <c r="X35" i="14"/>
  <c r="X39" i="14"/>
  <c r="T24" i="14"/>
  <c r="V11" i="14"/>
  <c r="V12" i="14"/>
  <c r="V13" i="14"/>
  <c r="V14" i="14"/>
  <c r="V15" i="14"/>
  <c r="V16" i="14"/>
  <c r="V17" i="14"/>
  <c r="V18" i="14"/>
  <c r="V19" i="14"/>
  <c r="V20" i="14"/>
  <c r="V21" i="14"/>
  <c r="V22" i="14"/>
  <c r="V23" i="14"/>
  <c r="V24" i="14"/>
  <c r="X11" i="14"/>
  <c r="X12" i="14"/>
  <c r="X13" i="14"/>
  <c r="X14" i="14"/>
  <c r="X15" i="14"/>
  <c r="X16" i="14"/>
  <c r="X17" i="14"/>
  <c r="X18" i="14"/>
  <c r="X19" i="14"/>
  <c r="X20" i="14"/>
  <c r="X21" i="14"/>
  <c r="X22" i="14"/>
  <c r="X23" i="14"/>
  <c r="X24" i="14"/>
  <c r="T221" i="19"/>
  <c r="V193" i="19"/>
  <c r="V194" i="19"/>
  <c r="V195" i="19"/>
  <c r="V198" i="19"/>
  <c r="V200" i="19"/>
  <c r="V203" i="19"/>
  <c r="V206" i="19"/>
  <c r="V207" i="19"/>
  <c r="V208" i="19"/>
  <c r="V214" i="19"/>
  <c r="V216" i="19"/>
  <c r="V218" i="19"/>
  <c r="V219" i="19"/>
  <c r="V220" i="19"/>
  <c r="V221" i="19"/>
  <c r="X193" i="19"/>
  <c r="X194" i="19"/>
  <c r="X195" i="19"/>
  <c r="X198" i="19"/>
  <c r="X200" i="19"/>
  <c r="X203" i="19"/>
  <c r="X206" i="19"/>
  <c r="X207" i="19"/>
  <c r="X208" i="19"/>
  <c r="X214" i="19"/>
  <c r="X216" i="19"/>
  <c r="X218" i="19"/>
  <c r="X219" i="19"/>
  <c r="X220" i="19"/>
  <c r="X221" i="19"/>
  <c r="V169" i="19"/>
  <c r="V170" i="19"/>
  <c r="V171" i="19"/>
  <c r="V173" i="19"/>
  <c r="V174" i="19"/>
  <c r="V175" i="19"/>
  <c r="V176" i="19"/>
  <c r="V177" i="19"/>
  <c r="V178" i="19"/>
  <c r="V179" i="19"/>
  <c r="V180" i="19"/>
  <c r="V181" i="19"/>
  <c r="V182" i="19"/>
  <c r="V183" i="19"/>
  <c r="V185" i="19"/>
  <c r="V186" i="19"/>
  <c r="V187" i="19"/>
  <c r="V188" i="19"/>
  <c r="X169" i="19"/>
  <c r="X170" i="19"/>
  <c r="X171" i="19"/>
  <c r="X173" i="19"/>
  <c r="X174" i="19"/>
  <c r="X175" i="19"/>
  <c r="X176" i="19"/>
  <c r="X177" i="19"/>
  <c r="X178" i="19"/>
  <c r="X179" i="19"/>
  <c r="X180" i="19"/>
  <c r="X181" i="19"/>
  <c r="X182" i="19"/>
  <c r="X183" i="19"/>
  <c r="X185" i="19"/>
  <c r="X186" i="19"/>
  <c r="X187" i="19"/>
  <c r="X188" i="19"/>
  <c r="T168" i="19"/>
  <c r="V121" i="19"/>
  <c r="V124" i="19"/>
  <c r="V126" i="19"/>
  <c r="V128" i="19"/>
  <c r="V130" i="19"/>
  <c r="V133" i="19"/>
  <c r="V137" i="19"/>
  <c r="V138" i="19"/>
  <c r="V141" i="19"/>
  <c r="V142" i="19"/>
  <c r="V145" i="19"/>
  <c r="V146" i="19"/>
  <c r="V148" i="19"/>
  <c r="V149" i="19"/>
  <c r="V150" i="19"/>
  <c r="V151" i="19"/>
  <c r="V152" i="19"/>
  <c r="V153" i="19"/>
  <c r="V154" i="19"/>
  <c r="V163" i="19"/>
  <c r="V165" i="19"/>
  <c r="V166" i="19"/>
  <c r="V167" i="19"/>
  <c r="V168" i="19"/>
  <c r="X121" i="19"/>
  <c r="X124" i="19"/>
  <c r="X126" i="19"/>
  <c r="X128" i="19"/>
  <c r="X130" i="19"/>
  <c r="X133" i="19"/>
  <c r="X137" i="19"/>
  <c r="X138" i="19"/>
  <c r="X141" i="19"/>
  <c r="X142" i="19"/>
  <c r="X145" i="19"/>
  <c r="X146" i="19"/>
  <c r="X148" i="19"/>
  <c r="X149" i="19"/>
  <c r="X150" i="19"/>
  <c r="X151" i="19"/>
  <c r="X152" i="19"/>
  <c r="X153" i="19"/>
  <c r="X154" i="19"/>
  <c r="X163" i="19"/>
  <c r="X165" i="19"/>
  <c r="X166" i="19"/>
  <c r="X167" i="19"/>
  <c r="X168" i="19"/>
  <c r="T110" i="19"/>
  <c r="T111" i="19"/>
  <c r="T112" i="19"/>
  <c r="T120" i="19"/>
  <c r="V105" i="19"/>
  <c r="V106" i="19"/>
  <c r="V107" i="19"/>
  <c r="V108" i="19"/>
  <c r="V109" i="19"/>
  <c r="V110" i="19"/>
  <c r="V111" i="19"/>
  <c r="V112" i="19"/>
  <c r="V113" i="19"/>
  <c r="V114" i="19"/>
  <c r="V115" i="19"/>
  <c r="V116" i="19"/>
  <c r="V117" i="19"/>
  <c r="V118" i="19"/>
  <c r="V119" i="19"/>
  <c r="V120" i="19"/>
  <c r="X105" i="19"/>
  <c r="X106" i="19"/>
  <c r="X107" i="19"/>
  <c r="X108" i="19"/>
  <c r="X109" i="19"/>
  <c r="X110" i="19"/>
  <c r="X111" i="19"/>
  <c r="X112" i="19"/>
  <c r="X113" i="19"/>
  <c r="X114" i="19"/>
  <c r="X115" i="19"/>
  <c r="X116" i="19"/>
  <c r="X117" i="19"/>
  <c r="X118" i="19"/>
  <c r="X119" i="19"/>
  <c r="X120" i="19"/>
  <c r="T104" i="19"/>
  <c r="V68" i="19"/>
  <c r="V69" i="19"/>
  <c r="V70" i="19"/>
  <c r="V71" i="19"/>
  <c r="V72" i="19"/>
  <c r="V73" i="19"/>
  <c r="V74" i="19"/>
  <c r="V75" i="19"/>
  <c r="V77" i="19"/>
  <c r="V78" i="19"/>
  <c r="V81" i="19"/>
  <c r="V85" i="19"/>
  <c r="V93" i="19"/>
  <c r="V94" i="19"/>
  <c r="V95" i="19"/>
  <c r="V96" i="19"/>
  <c r="V98" i="19"/>
  <c r="V99" i="19"/>
  <c r="V100" i="19"/>
  <c r="V103" i="19"/>
  <c r="V104" i="19"/>
  <c r="X68" i="19"/>
  <c r="X69" i="19"/>
  <c r="X70" i="19"/>
  <c r="X71" i="19"/>
  <c r="X72" i="19"/>
  <c r="X73" i="19"/>
  <c r="X74" i="19"/>
  <c r="X75" i="19"/>
  <c r="X77" i="19"/>
  <c r="X78" i="19"/>
  <c r="X81" i="19"/>
  <c r="X85" i="19"/>
  <c r="X93" i="19"/>
  <c r="X94" i="19"/>
  <c r="X95" i="19"/>
  <c r="X96" i="19"/>
  <c r="X98" i="19"/>
  <c r="X99" i="19"/>
  <c r="X100" i="19"/>
  <c r="X103" i="19"/>
  <c r="X104" i="19"/>
  <c r="T63" i="19"/>
  <c r="V13" i="19"/>
  <c r="V14" i="19"/>
  <c r="V18" i="19"/>
  <c r="V19" i="19"/>
  <c r="V21" i="19"/>
  <c r="V22" i="19"/>
  <c r="V24" i="19"/>
  <c r="V26" i="19"/>
  <c r="V27" i="19"/>
  <c r="V29" i="19"/>
  <c r="V30" i="19"/>
  <c r="V38" i="19"/>
  <c r="V39" i="19"/>
  <c r="V41" i="19"/>
  <c r="V45" i="19"/>
  <c r="V50" i="19"/>
  <c r="V52" i="19"/>
  <c r="V53" i="19"/>
  <c r="V54" i="19"/>
  <c r="V55" i="19"/>
  <c r="V57" i="19"/>
  <c r="V58" i="19"/>
  <c r="V62" i="19"/>
  <c r="V63" i="19"/>
  <c r="X13" i="19"/>
  <c r="X14" i="19"/>
  <c r="X18" i="19"/>
  <c r="X19" i="19"/>
  <c r="X21" i="19"/>
  <c r="X22" i="19"/>
  <c r="X24" i="19"/>
  <c r="X26" i="19"/>
  <c r="X27" i="19"/>
  <c r="X29" i="19"/>
  <c r="X30" i="19"/>
  <c r="X38" i="19"/>
  <c r="X39" i="19"/>
  <c r="X41" i="19"/>
  <c r="X45" i="19"/>
  <c r="X50" i="19"/>
  <c r="X52" i="19"/>
  <c r="X53" i="19"/>
  <c r="X54" i="19"/>
  <c r="X55" i="19"/>
  <c r="X57" i="19"/>
  <c r="X58" i="19"/>
  <c r="X62" i="19"/>
  <c r="X63" i="19"/>
  <c r="V60" i="18"/>
  <c r="V61" i="18"/>
  <c r="V62" i="18"/>
  <c r="V63" i="18"/>
  <c r="V66" i="18"/>
  <c r="V68" i="18"/>
  <c r="V69" i="18"/>
  <c r="V70" i="18"/>
  <c r="X60" i="18"/>
  <c r="X61" i="18"/>
  <c r="X62" i="18"/>
  <c r="X63" i="18"/>
  <c r="X66" i="18"/>
  <c r="X68" i="18"/>
  <c r="X69" i="18"/>
  <c r="X70" i="18"/>
  <c r="V41" i="18"/>
  <c r="V42" i="18"/>
  <c r="V43" i="18"/>
  <c r="V44" i="18"/>
  <c r="V45" i="18"/>
  <c r="V49" i="18"/>
  <c r="V50" i="18"/>
  <c r="V51" i="18"/>
  <c r="V52" i="18"/>
  <c r="V53" i="18"/>
  <c r="V54" i="18"/>
  <c r="V56" i="18"/>
  <c r="V58" i="18"/>
  <c r="X41" i="18"/>
  <c r="X42" i="18"/>
  <c r="X43" i="18"/>
  <c r="X44" i="18"/>
  <c r="X45" i="18"/>
  <c r="X49" i="18"/>
  <c r="X50" i="18"/>
  <c r="X51" i="18"/>
  <c r="X52" i="18"/>
  <c r="X53" i="18"/>
  <c r="X54" i="18"/>
  <c r="X56" i="18"/>
  <c r="X58" i="18"/>
  <c r="V19" i="18"/>
  <c r="V20" i="18"/>
  <c r="V21" i="18"/>
  <c r="V22" i="18"/>
  <c r="V27" i="18"/>
  <c r="V28" i="18"/>
  <c r="V29" i="18"/>
  <c r="V31" i="18"/>
  <c r="V32" i="18"/>
  <c r="V33" i="18"/>
  <c r="V35" i="18"/>
  <c r="X19" i="18"/>
  <c r="X20" i="18"/>
  <c r="X21" i="18"/>
  <c r="X22" i="18"/>
  <c r="X27" i="18"/>
  <c r="X28" i="18"/>
  <c r="X29" i="18"/>
  <c r="X31" i="18"/>
  <c r="X32" i="18"/>
  <c r="X33" i="18"/>
  <c r="X35" i="18"/>
  <c r="X12" i="18"/>
  <c r="V12" i="18"/>
  <c r="V13" i="18"/>
  <c r="V14" i="18"/>
  <c r="V15" i="18"/>
  <c r="V16" i="18"/>
  <c r="V17" i="18"/>
  <c r="X13" i="18"/>
  <c r="X14" i="18"/>
  <c r="X15" i="18"/>
  <c r="X16" i="18"/>
  <c r="X17" i="18"/>
  <c r="V152" i="16"/>
  <c r="V153" i="16"/>
  <c r="V154" i="16"/>
  <c r="V155" i="16"/>
  <c r="V158" i="16"/>
  <c r="V159" i="16"/>
  <c r="V160" i="16"/>
  <c r="V162" i="16"/>
  <c r="V163" i="16"/>
  <c r="V164" i="16"/>
  <c r="V165" i="16"/>
  <c r="X152" i="16"/>
  <c r="X153" i="16"/>
  <c r="X154" i="16"/>
  <c r="X155" i="16"/>
  <c r="X158" i="16"/>
  <c r="X159" i="16"/>
  <c r="X160" i="16"/>
  <c r="X162" i="16"/>
  <c r="X163" i="16"/>
  <c r="X164" i="16"/>
  <c r="X165" i="16"/>
  <c r="V129" i="16"/>
  <c r="V131" i="16"/>
  <c r="V134" i="16"/>
  <c r="V136" i="16"/>
  <c r="V137" i="16"/>
  <c r="V138" i="16"/>
  <c r="V140" i="16"/>
  <c r="V143" i="16"/>
  <c r="V144" i="16"/>
  <c r="V145" i="16"/>
  <c r="V146" i="16"/>
  <c r="V147" i="16"/>
  <c r="X129" i="16"/>
  <c r="X131" i="16"/>
  <c r="X134" i="16"/>
  <c r="X136" i="16"/>
  <c r="X137" i="16"/>
  <c r="X138" i="16"/>
  <c r="X140" i="16"/>
  <c r="X143" i="16"/>
  <c r="X144" i="16"/>
  <c r="X145" i="16"/>
  <c r="X146" i="16"/>
  <c r="X147" i="16"/>
  <c r="V68" i="16"/>
  <c r="V71" i="16"/>
  <c r="V72" i="16"/>
  <c r="V73" i="16"/>
  <c r="V76" i="16"/>
  <c r="V82" i="16"/>
  <c r="V83" i="16"/>
  <c r="V84" i="16"/>
  <c r="V90" i="16"/>
  <c r="V100" i="16"/>
  <c r="V101" i="16"/>
  <c r="V102" i="16"/>
  <c r="V114" i="16"/>
  <c r="V115" i="16"/>
  <c r="V117" i="16"/>
  <c r="V120" i="16"/>
  <c r="V122" i="16"/>
  <c r="V124" i="16"/>
  <c r="V126" i="16"/>
  <c r="V127" i="16"/>
  <c r="X68" i="16"/>
  <c r="X71" i="16"/>
  <c r="X72" i="16"/>
  <c r="X73" i="16"/>
  <c r="X76" i="16"/>
  <c r="X82" i="16"/>
  <c r="X83" i="16"/>
  <c r="X84" i="16"/>
  <c r="X90" i="16"/>
  <c r="X100" i="16"/>
  <c r="X101" i="16"/>
  <c r="X102" i="16"/>
  <c r="X114" i="16"/>
  <c r="X115" i="16"/>
  <c r="X117" i="16"/>
  <c r="X120" i="16"/>
  <c r="X122" i="16"/>
  <c r="X124" i="16"/>
  <c r="X126" i="16"/>
  <c r="X127" i="16"/>
  <c r="V24" i="16"/>
  <c r="V25" i="16"/>
  <c r="V30" i="16"/>
  <c r="V32" i="16"/>
  <c r="V33" i="16"/>
  <c r="V34" i="16"/>
  <c r="V36" i="16"/>
  <c r="V39" i="16"/>
  <c r="V40" i="16"/>
  <c r="V49" i="16"/>
  <c r="V54" i="16"/>
  <c r="V55" i="16"/>
  <c r="V57" i="16"/>
  <c r="V58" i="16"/>
  <c r="V64" i="16"/>
  <c r="V66" i="16"/>
  <c r="X24" i="16"/>
  <c r="X25" i="16"/>
  <c r="X30" i="16"/>
  <c r="X32" i="16"/>
  <c r="X33" i="16"/>
  <c r="X34" i="16"/>
  <c r="X36" i="16"/>
  <c r="X39" i="16"/>
  <c r="X40" i="16"/>
  <c r="X49" i="16"/>
  <c r="X54" i="16"/>
  <c r="X55" i="16"/>
  <c r="X57" i="16"/>
  <c r="X58" i="16"/>
  <c r="X64" i="16"/>
  <c r="X66" i="16"/>
  <c r="V155" i="17"/>
  <c r="V156" i="17"/>
  <c r="V157" i="17"/>
  <c r="V158" i="17"/>
  <c r="V160" i="17"/>
  <c r="V162" i="17"/>
  <c r="V163" i="17"/>
  <c r="V164" i="17"/>
  <c r="V165" i="17"/>
  <c r="V166" i="17"/>
  <c r="V168" i="17"/>
  <c r="V171" i="17"/>
  <c r="V172" i="17"/>
  <c r="V173" i="17"/>
  <c r="V175" i="17"/>
  <c r="V176" i="17"/>
  <c r="V177" i="17"/>
  <c r="V180" i="17"/>
  <c r="V181" i="17"/>
  <c r="X155" i="17"/>
  <c r="X156" i="17"/>
  <c r="X157" i="17"/>
  <c r="X158" i="17"/>
  <c r="X160" i="17"/>
  <c r="X162" i="17"/>
  <c r="X163" i="17"/>
  <c r="X164" i="17"/>
  <c r="X165" i="17"/>
  <c r="X166" i="17"/>
  <c r="X168" i="17"/>
  <c r="X171" i="17"/>
  <c r="X172" i="17"/>
  <c r="X173" i="17"/>
  <c r="X175" i="17"/>
  <c r="X176" i="17"/>
  <c r="X177" i="17"/>
  <c r="X180" i="17"/>
  <c r="X181" i="17"/>
  <c r="V143" i="17"/>
  <c r="V144" i="17"/>
  <c r="V146" i="17"/>
  <c r="V147" i="17"/>
  <c r="V150" i="17"/>
  <c r="X143" i="17"/>
  <c r="X144" i="17"/>
  <c r="X146" i="17"/>
  <c r="X147" i="17"/>
  <c r="X150" i="17"/>
  <c r="V79" i="17"/>
  <c r="V81" i="17"/>
  <c r="V87" i="17"/>
  <c r="V88" i="17"/>
  <c r="V92" i="17"/>
  <c r="V93" i="17"/>
  <c r="V95" i="17"/>
  <c r="V96" i="17"/>
  <c r="V98" i="17"/>
  <c r="V101" i="17"/>
  <c r="V102" i="17"/>
  <c r="V105" i="17"/>
  <c r="V107" i="17"/>
  <c r="V108" i="17"/>
  <c r="V114" i="17"/>
  <c r="V116" i="17"/>
  <c r="V117" i="17"/>
  <c r="V119" i="17"/>
  <c r="V121" i="17"/>
  <c r="V122" i="17"/>
  <c r="V125" i="17"/>
  <c r="V126" i="17"/>
  <c r="V127" i="17"/>
  <c r="V128" i="17"/>
  <c r="V130" i="17"/>
  <c r="V134" i="17"/>
  <c r="X79" i="17"/>
  <c r="X81" i="17"/>
  <c r="X87" i="17"/>
  <c r="X88" i="17"/>
  <c r="X92" i="17"/>
  <c r="X93" i="17"/>
  <c r="X95" i="17"/>
  <c r="X96" i="17"/>
  <c r="X98" i="17"/>
  <c r="X101" i="17"/>
  <c r="X102" i="17"/>
  <c r="X105" i="17"/>
  <c r="X107" i="17"/>
  <c r="X108" i="17"/>
  <c r="X114" i="17"/>
  <c r="X116" i="17"/>
  <c r="X117" i="17"/>
  <c r="X119" i="17"/>
  <c r="X121" i="17"/>
  <c r="X122" i="17"/>
  <c r="X125" i="17"/>
  <c r="X126" i="17"/>
  <c r="X127" i="17"/>
  <c r="X128" i="17"/>
  <c r="X130" i="17"/>
  <c r="X134" i="17"/>
  <c r="X13" i="17"/>
  <c r="X15" i="17"/>
  <c r="X16" i="17"/>
  <c r="X23" i="17"/>
  <c r="X30" i="17"/>
  <c r="X31" i="17"/>
  <c r="X32" i="17"/>
  <c r="X37" i="17"/>
  <c r="X39" i="17"/>
  <c r="X40" i="17"/>
  <c r="X41" i="17"/>
  <c r="X42" i="17"/>
  <c r="X43" i="17"/>
  <c r="X44" i="17"/>
  <c r="X45" i="17"/>
  <c r="X55" i="17"/>
  <c r="X57" i="17"/>
  <c r="X58" i="17"/>
  <c r="X59" i="17"/>
  <c r="X60" i="17"/>
  <c r="X62" i="17"/>
  <c r="X66" i="17"/>
  <c r="X67" i="17"/>
  <c r="X75" i="17"/>
  <c r="V13" i="17"/>
  <c r="V15" i="17"/>
  <c r="V16" i="17"/>
  <c r="V23" i="17"/>
  <c r="V30" i="17"/>
  <c r="V31" i="17"/>
  <c r="V32" i="17"/>
  <c r="V37" i="17"/>
  <c r="V39" i="17"/>
  <c r="V40" i="17"/>
  <c r="V41" i="17"/>
  <c r="V42" i="17"/>
  <c r="V43" i="17"/>
  <c r="V44" i="17"/>
  <c r="V45" i="17"/>
  <c r="V55" i="17"/>
  <c r="V57" i="17"/>
  <c r="V58" i="17"/>
  <c r="V59" i="17"/>
  <c r="V60" i="17"/>
  <c r="V62" i="17"/>
  <c r="V66" i="17"/>
  <c r="V67" i="17"/>
  <c r="V75" i="17"/>
  <c r="BK13" i="15"/>
  <c r="BL13" i="15"/>
  <c r="BK14" i="15"/>
  <c r="BL14" i="15"/>
  <c r="BK15" i="15"/>
  <c r="BL15" i="15"/>
  <c r="BK16" i="15"/>
  <c r="BL16" i="15"/>
  <c r="BK17" i="15"/>
  <c r="BL17" i="15"/>
  <c r="BK18" i="15"/>
  <c r="BL18" i="15"/>
  <c r="BK19" i="15"/>
  <c r="BL19" i="15"/>
  <c r="BK20" i="15"/>
  <c r="BL20" i="15"/>
  <c r="BK21" i="15"/>
  <c r="BL21" i="15"/>
  <c r="BK22" i="15"/>
  <c r="BL22" i="15"/>
  <c r="BK23" i="15"/>
  <c r="BL23" i="15"/>
  <c r="BK24" i="15"/>
  <c r="BL24" i="15"/>
  <c r="BK25" i="15"/>
  <c r="BL25" i="15"/>
  <c r="BK26" i="15"/>
  <c r="BL26" i="15"/>
  <c r="BK27" i="15"/>
  <c r="BL27" i="15"/>
  <c r="BK28" i="15"/>
  <c r="BL28" i="15"/>
  <c r="BK29" i="15"/>
  <c r="BL29" i="15"/>
  <c r="BK30" i="15"/>
  <c r="BL30" i="15"/>
  <c r="BK31" i="15"/>
  <c r="BL31" i="15"/>
  <c r="BK32" i="15"/>
  <c r="BL32" i="15"/>
  <c r="BK33" i="15"/>
  <c r="BL33" i="15"/>
  <c r="BK34" i="15"/>
  <c r="BL34" i="15"/>
  <c r="BK35" i="15"/>
  <c r="BL35" i="15"/>
  <c r="BK36" i="15"/>
  <c r="BL36" i="15"/>
  <c r="BK37" i="15"/>
  <c r="BL37" i="15"/>
  <c r="BK38" i="15"/>
  <c r="BL38" i="15"/>
  <c r="BK39" i="15"/>
  <c r="BL39" i="15"/>
  <c r="BK40" i="15"/>
  <c r="BL40" i="15"/>
  <c r="BK41" i="15"/>
  <c r="BL41" i="15"/>
  <c r="BK42" i="15"/>
  <c r="BL42" i="15"/>
  <c r="BK43" i="15"/>
  <c r="BL43" i="15"/>
  <c r="BK44" i="15"/>
  <c r="BL44" i="15"/>
  <c r="BK45" i="15"/>
  <c r="BL45" i="15"/>
  <c r="BK46" i="15"/>
  <c r="BL46" i="15"/>
  <c r="BK47" i="15"/>
  <c r="BL47" i="15"/>
  <c r="BK48" i="15"/>
  <c r="BL48" i="15"/>
  <c r="BK49" i="15"/>
  <c r="BL49" i="15"/>
  <c r="BK51" i="15"/>
  <c r="BL51" i="15"/>
  <c r="BK52" i="15"/>
  <c r="BL52" i="15"/>
  <c r="BK53" i="15"/>
  <c r="BL53" i="15"/>
  <c r="BK54" i="15"/>
  <c r="BL54" i="15"/>
  <c r="BK55" i="15"/>
  <c r="BL55" i="15"/>
  <c r="BK56" i="15"/>
  <c r="BL56" i="15"/>
  <c r="BK57" i="15"/>
  <c r="BL57" i="15"/>
  <c r="BK58" i="15"/>
  <c r="BL58" i="15"/>
  <c r="BK59" i="15"/>
  <c r="BL59" i="15"/>
  <c r="BK60" i="15"/>
  <c r="BL60" i="15"/>
  <c r="BK61" i="15"/>
  <c r="BL61" i="15"/>
  <c r="BK62" i="15"/>
  <c r="BL62" i="15"/>
  <c r="BK63" i="15"/>
  <c r="BL63" i="15"/>
  <c r="BK64" i="15"/>
  <c r="BL64" i="15"/>
  <c r="BK65" i="15"/>
  <c r="BL65" i="15"/>
  <c r="BK66" i="15"/>
  <c r="BL66" i="15"/>
  <c r="BK67" i="15"/>
  <c r="BL67" i="15"/>
  <c r="BK68" i="15"/>
  <c r="BL68" i="15"/>
  <c r="BK70" i="15"/>
  <c r="BL70" i="15"/>
  <c r="BK71" i="15"/>
  <c r="BL71" i="15"/>
  <c r="BK72" i="15"/>
  <c r="BL72" i="15"/>
  <c r="BK73" i="15"/>
  <c r="BL73" i="15"/>
  <c r="BK74" i="15"/>
  <c r="BL74" i="15"/>
  <c r="BK75" i="15"/>
  <c r="BL75" i="15"/>
  <c r="BK76" i="15"/>
  <c r="BL76" i="15"/>
  <c r="BF13" i="15"/>
  <c r="BG13" i="15"/>
  <c r="BF14" i="15"/>
  <c r="BG14" i="15"/>
  <c r="BF15" i="15"/>
  <c r="BG15" i="15"/>
  <c r="BF16" i="15"/>
  <c r="BG16" i="15"/>
  <c r="BF17" i="15"/>
  <c r="BG17" i="15"/>
  <c r="BF18" i="15"/>
  <c r="BG18" i="15"/>
  <c r="BF19" i="15"/>
  <c r="BG19" i="15"/>
  <c r="BF20" i="15"/>
  <c r="BG20" i="15"/>
  <c r="BF21" i="15"/>
  <c r="BG21" i="15"/>
  <c r="BF22" i="15"/>
  <c r="BG22" i="15"/>
  <c r="BF23" i="15"/>
  <c r="BG23" i="15"/>
  <c r="BF24" i="15"/>
  <c r="BG24" i="15"/>
  <c r="BF25" i="15"/>
  <c r="BG25" i="15"/>
  <c r="BF26" i="15"/>
  <c r="BG26" i="15"/>
  <c r="BF27" i="15"/>
  <c r="BG27" i="15"/>
  <c r="BF28" i="15"/>
  <c r="BG28" i="15"/>
  <c r="BF29" i="15"/>
  <c r="BG29" i="15"/>
  <c r="BF30" i="15"/>
  <c r="BG30" i="15"/>
  <c r="BF31" i="15"/>
  <c r="BG31" i="15"/>
  <c r="BF32" i="15"/>
  <c r="BG32" i="15"/>
  <c r="BF33" i="15"/>
  <c r="BG33" i="15"/>
  <c r="BF34" i="15"/>
  <c r="BG34" i="15"/>
  <c r="BF35" i="15"/>
  <c r="BG35" i="15"/>
  <c r="BF36" i="15"/>
  <c r="BG36" i="15"/>
  <c r="BF37" i="15"/>
  <c r="BG37" i="15"/>
  <c r="BF38" i="15"/>
  <c r="BG38" i="15"/>
  <c r="BF39" i="15"/>
  <c r="BG39" i="15"/>
  <c r="BF40" i="15"/>
  <c r="BG40" i="15"/>
  <c r="BF41" i="15"/>
  <c r="BG41" i="15"/>
  <c r="BF42" i="15"/>
  <c r="BG42" i="15"/>
  <c r="BF43" i="15"/>
  <c r="BG43" i="15"/>
  <c r="BF44" i="15"/>
  <c r="BG44" i="15"/>
  <c r="BF45" i="15"/>
  <c r="BG45" i="15"/>
  <c r="BF46" i="15"/>
  <c r="BG46" i="15"/>
  <c r="BF47" i="15"/>
  <c r="BG47" i="15"/>
  <c r="BF48" i="15"/>
  <c r="BG48" i="15"/>
  <c r="BF49" i="15"/>
  <c r="BG49" i="15"/>
  <c r="BF51" i="15"/>
  <c r="BG51" i="15"/>
  <c r="BF52" i="15"/>
  <c r="BG52" i="15"/>
  <c r="BF53" i="15"/>
  <c r="BG53" i="15"/>
  <c r="BF54" i="15"/>
  <c r="BG54" i="15"/>
  <c r="BF55" i="15"/>
  <c r="BG55" i="15"/>
  <c r="BF56" i="15"/>
  <c r="BG56" i="15"/>
  <c r="BF57" i="15"/>
  <c r="BG57" i="15"/>
  <c r="BF58" i="15"/>
  <c r="BG58" i="15"/>
  <c r="BF59" i="15"/>
  <c r="BG59" i="15"/>
  <c r="BF60" i="15"/>
  <c r="BG60" i="15"/>
  <c r="BF61" i="15"/>
  <c r="BG61" i="15"/>
  <c r="BF62" i="15"/>
  <c r="BG62" i="15"/>
  <c r="BF63" i="15"/>
  <c r="BG63" i="15"/>
  <c r="BF64" i="15"/>
  <c r="BG64" i="15"/>
  <c r="BF65" i="15"/>
  <c r="BG65" i="15"/>
  <c r="BF66" i="15"/>
  <c r="BG66" i="15"/>
  <c r="BF67" i="15"/>
  <c r="BG67" i="15"/>
  <c r="BF68" i="15"/>
  <c r="BG68" i="15"/>
  <c r="BF70" i="15"/>
  <c r="BG70" i="15"/>
  <c r="BF71" i="15"/>
  <c r="BG71" i="15"/>
  <c r="BF72" i="15"/>
  <c r="BG72" i="15"/>
  <c r="BF73" i="15"/>
  <c r="BG73" i="15"/>
  <c r="BF74" i="15"/>
  <c r="BG74" i="15"/>
  <c r="BF75" i="15"/>
  <c r="BG75" i="15"/>
  <c r="BF76" i="15"/>
  <c r="BG76" i="15"/>
  <c r="BA13" i="15"/>
  <c r="BB13" i="15"/>
  <c r="BA14" i="15"/>
  <c r="BB14" i="15"/>
  <c r="BA15" i="15"/>
  <c r="BB15" i="15"/>
  <c r="BA16" i="15"/>
  <c r="BB16" i="15"/>
  <c r="BA17" i="15"/>
  <c r="BB17" i="15"/>
  <c r="BA18" i="15"/>
  <c r="BB18" i="15"/>
  <c r="BA19" i="15"/>
  <c r="BB19" i="15"/>
  <c r="BA20" i="15"/>
  <c r="BB20" i="15"/>
  <c r="BA21" i="15"/>
  <c r="BB21" i="15"/>
  <c r="BA22" i="15"/>
  <c r="BB22" i="15"/>
  <c r="BA23" i="15"/>
  <c r="BB23" i="15"/>
  <c r="BA24" i="15"/>
  <c r="BB24" i="15"/>
  <c r="BA25" i="15"/>
  <c r="BB25" i="15"/>
  <c r="BA26" i="15"/>
  <c r="BB26" i="15"/>
  <c r="BA27" i="15"/>
  <c r="BB27" i="15"/>
  <c r="BA28" i="15"/>
  <c r="BB28" i="15"/>
  <c r="BA29" i="15"/>
  <c r="BB29" i="15"/>
  <c r="BA30" i="15"/>
  <c r="BB30" i="15"/>
  <c r="BA31" i="15"/>
  <c r="BB31" i="15"/>
  <c r="BA32" i="15"/>
  <c r="BB32" i="15"/>
  <c r="BA33" i="15"/>
  <c r="BB33" i="15"/>
  <c r="BA34" i="15"/>
  <c r="BB34" i="15"/>
  <c r="BA35" i="15"/>
  <c r="BB35" i="15"/>
  <c r="BA36" i="15"/>
  <c r="BB36" i="15"/>
  <c r="BA37" i="15"/>
  <c r="BB37" i="15"/>
  <c r="BA38" i="15"/>
  <c r="BB38" i="15"/>
  <c r="BA39" i="15"/>
  <c r="BB39" i="15"/>
  <c r="BA40" i="15"/>
  <c r="BB40" i="15"/>
  <c r="BA41" i="15"/>
  <c r="BB41" i="15"/>
  <c r="BA42" i="15"/>
  <c r="BB42" i="15"/>
  <c r="BA43" i="15"/>
  <c r="BB43" i="15"/>
  <c r="BA44" i="15"/>
  <c r="BB44" i="15"/>
  <c r="BA45" i="15"/>
  <c r="BB45" i="15"/>
  <c r="BA46" i="15"/>
  <c r="BB46" i="15"/>
  <c r="BA47" i="15"/>
  <c r="BB47" i="15"/>
  <c r="BA48" i="15"/>
  <c r="BB48" i="15"/>
  <c r="BA49" i="15"/>
  <c r="BB49" i="15"/>
  <c r="BA51" i="15"/>
  <c r="BB51" i="15"/>
  <c r="BA52" i="15"/>
  <c r="BB52" i="15"/>
  <c r="BA53" i="15"/>
  <c r="BB53" i="15"/>
  <c r="BA54" i="15"/>
  <c r="BB54" i="15"/>
  <c r="BA55" i="15"/>
  <c r="BB55" i="15"/>
  <c r="BA56" i="15"/>
  <c r="BB56" i="15"/>
  <c r="BA57" i="15"/>
  <c r="BB57" i="15"/>
  <c r="BA58" i="15"/>
  <c r="BB58" i="15"/>
  <c r="BA59" i="15"/>
  <c r="BB59" i="15"/>
  <c r="BA60" i="15"/>
  <c r="BB60" i="15"/>
  <c r="BA61" i="15"/>
  <c r="BB61" i="15"/>
  <c r="BA62" i="15"/>
  <c r="BB62" i="15"/>
  <c r="BA63" i="15"/>
  <c r="BB63" i="15"/>
  <c r="BA64" i="15"/>
  <c r="BB64" i="15"/>
  <c r="BA65" i="15"/>
  <c r="BB65" i="15"/>
  <c r="BA66" i="15"/>
  <c r="BB66" i="15"/>
  <c r="BA67" i="15"/>
  <c r="BB67" i="15"/>
  <c r="BA68" i="15"/>
  <c r="BB68" i="15"/>
  <c r="BA70" i="15"/>
  <c r="BB70" i="15"/>
  <c r="BA71" i="15"/>
  <c r="BB71" i="15"/>
  <c r="BA72" i="15"/>
  <c r="BB72" i="15"/>
  <c r="BA73" i="15"/>
  <c r="BB73" i="15"/>
  <c r="BA74" i="15"/>
  <c r="BB74" i="15"/>
  <c r="BA75" i="15"/>
  <c r="BB75" i="15"/>
  <c r="BA76" i="15"/>
  <c r="BB76" i="15"/>
  <c r="AV13" i="15"/>
  <c r="AW13" i="15"/>
  <c r="AV14" i="15"/>
  <c r="AW14" i="15"/>
  <c r="AV15" i="15"/>
  <c r="AW15" i="15"/>
  <c r="AV16" i="15"/>
  <c r="AW16" i="15"/>
  <c r="AV17" i="15"/>
  <c r="AW17" i="15"/>
  <c r="AV18" i="15"/>
  <c r="AW18" i="15"/>
  <c r="AV19" i="15"/>
  <c r="AW19" i="15"/>
  <c r="AV20" i="15"/>
  <c r="AW20" i="15"/>
  <c r="AV21" i="15"/>
  <c r="AW21" i="15"/>
  <c r="AV22" i="15"/>
  <c r="AW22" i="15"/>
  <c r="AV23" i="15"/>
  <c r="AW23" i="15"/>
  <c r="AV24" i="15"/>
  <c r="AW24" i="15"/>
  <c r="AV25" i="15"/>
  <c r="AW25" i="15"/>
  <c r="AV26" i="15"/>
  <c r="AW26" i="15"/>
  <c r="AV27" i="15"/>
  <c r="AW27" i="15"/>
  <c r="AV28" i="15"/>
  <c r="AW28" i="15"/>
  <c r="AV29" i="15"/>
  <c r="AW29" i="15"/>
  <c r="AV30" i="15"/>
  <c r="AW30" i="15"/>
  <c r="AV31" i="15"/>
  <c r="AW31" i="15"/>
  <c r="AV32" i="15"/>
  <c r="AW32" i="15"/>
  <c r="AV33" i="15"/>
  <c r="AW33" i="15"/>
  <c r="AV34" i="15"/>
  <c r="AW34" i="15"/>
  <c r="AV35" i="15"/>
  <c r="AW35" i="15"/>
  <c r="AV36" i="15"/>
  <c r="AW36" i="15"/>
  <c r="AV37" i="15"/>
  <c r="AW37" i="15"/>
  <c r="AV38" i="15"/>
  <c r="AW38" i="15"/>
  <c r="AV39" i="15"/>
  <c r="AW39" i="15"/>
  <c r="AV40" i="15"/>
  <c r="AW40" i="15"/>
  <c r="AV41" i="15"/>
  <c r="AW41" i="15"/>
  <c r="AV42" i="15"/>
  <c r="AW42" i="15"/>
  <c r="AV43" i="15"/>
  <c r="AW43" i="15"/>
  <c r="AV44" i="15"/>
  <c r="AW44" i="15"/>
  <c r="AV45" i="15"/>
  <c r="AW45" i="15"/>
  <c r="AV46" i="15"/>
  <c r="AW46" i="15"/>
  <c r="AV47" i="15"/>
  <c r="AW47" i="15"/>
  <c r="AV48" i="15"/>
  <c r="AW48" i="15"/>
  <c r="AV49" i="15"/>
  <c r="AW49" i="15"/>
  <c r="AV51" i="15"/>
  <c r="AW51" i="15"/>
  <c r="AV52" i="15"/>
  <c r="AW52" i="15"/>
  <c r="AV53" i="15"/>
  <c r="AW53" i="15"/>
  <c r="AV54" i="15"/>
  <c r="AW54" i="15"/>
  <c r="AV55" i="15"/>
  <c r="AW55" i="15"/>
  <c r="AV56" i="15"/>
  <c r="AW56" i="15"/>
  <c r="AV57" i="15"/>
  <c r="AW57" i="15"/>
  <c r="AV58" i="15"/>
  <c r="AW58" i="15"/>
  <c r="AV59" i="15"/>
  <c r="AW59" i="15"/>
  <c r="AV60" i="15"/>
  <c r="AW60" i="15"/>
  <c r="AV61" i="15"/>
  <c r="AW61" i="15"/>
  <c r="AV62" i="15"/>
  <c r="AW62" i="15"/>
  <c r="AV63" i="15"/>
  <c r="AW63" i="15"/>
  <c r="AV64" i="15"/>
  <c r="AW64" i="15"/>
  <c r="AV65" i="15"/>
  <c r="AW65" i="15"/>
  <c r="AV66" i="15"/>
  <c r="AW66" i="15"/>
  <c r="AV67" i="15"/>
  <c r="AW67" i="15"/>
  <c r="AV68" i="15"/>
  <c r="AW68" i="15"/>
  <c r="AV70" i="15"/>
  <c r="AW70" i="15"/>
  <c r="AV71" i="15"/>
  <c r="AW71" i="15"/>
  <c r="AV72" i="15"/>
  <c r="AW72" i="15"/>
  <c r="AV73" i="15"/>
  <c r="AW73" i="15"/>
  <c r="AV74" i="15"/>
  <c r="AW74" i="15"/>
  <c r="AV75" i="15"/>
  <c r="AW75" i="15"/>
  <c r="AV76" i="15"/>
  <c r="AW76" i="15"/>
  <c r="AQ13" i="15"/>
  <c r="AR13" i="15"/>
  <c r="AQ14" i="15"/>
  <c r="AR14" i="15"/>
  <c r="AQ15" i="15"/>
  <c r="AR15" i="15"/>
  <c r="AQ16" i="15"/>
  <c r="AR16" i="15"/>
  <c r="AQ17" i="15"/>
  <c r="AR17" i="15"/>
  <c r="AQ18" i="15"/>
  <c r="AR18" i="15"/>
  <c r="AQ19" i="15"/>
  <c r="AR19" i="15"/>
  <c r="AQ20" i="15"/>
  <c r="AR20" i="15"/>
  <c r="AQ21" i="15"/>
  <c r="AR21" i="15"/>
  <c r="AQ22" i="15"/>
  <c r="AR22" i="15"/>
  <c r="AQ23" i="15"/>
  <c r="AR23" i="15"/>
  <c r="AQ24" i="15"/>
  <c r="AR24" i="15"/>
  <c r="AQ25" i="15"/>
  <c r="AR25" i="15"/>
  <c r="AQ26" i="15"/>
  <c r="AR26" i="15"/>
  <c r="AQ27" i="15"/>
  <c r="AR27" i="15"/>
  <c r="AQ28" i="15"/>
  <c r="AR28" i="15"/>
  <c r="AQ29" i="15"/>
  <c r="AR29" i="15"/>
  <c r="AQ30" i="15"/>
  <c r="AR30" i="15"/>
  <c r="AQ31" i="15"/>
  <c r="AR31" i="15"/>
  <c r="AQ32" i="15"/>
  <c r="AR32" i="15"/>
  <c r="AQ33" i="15"/>
  <c r="AR33" i="15"/>
  <c r="AQ34" i="15"/>
  <c r="AR34" i="15"/>
  <c r="AQ35" i="15"/>
  <c r="AR35" i="15"/>
  <c r="AQ36" i="15"/>
  <c r="AR36" i="15"/>
  <c r="AQ37" i="15"/>
  <c r="AR37" i="15"/>
  <c r="AQ38" i="15"/>
  <c r="AR38" i="15"/>
  <c r="AQ39" i="15"/>
  <c r="AR39" i="15"/>
  <c r="AQ40" i="15"/>
  <c r="AR40" i="15"/>
  <c r="AQ41" i="15"/>
  <c r="AR41" i="15"/>
  <c r="AQ42" i="15"/>
  <c r="AR42" i="15"/>
  <c r="AQ43" i="15"/>
  <c r="AR43" i="15"/>
  <c r="AQ44" i="15"/>
  <c r="AR44" i="15"/>
  <c r="AQ45" i="15"/>
  <c r="AR45" i="15"/>
  <c r="AQ46" i="15"/>
  <c r="AR46" i="15"/>
  <c r="AQ47" i="15"/>
  <c r="AR47" i="15"/>
  <c r="AQ48" i="15"/>
  <c r="AR48" i="15"/>
  <c r="AQ49" i="15"/>
  <c r="AR49" i="15"/>
  <c r="AQ51" i="15"/>
  <c r="AR51" i="15"/>
  <c r="AQ52" i="15"/>
  <c r="AR52" i="15"/>
  <c r="AQ53" i="15"/>
  <c r="AR53" i="15"/>
  <c r="AQ54" i="15"/>
  <c r="AR54" i="15"/>
  <c r="AQ55" i="15"/>
  <c r="AR55" i="15"/>
  <c r="AQ56" i="15"/>
  <c r="AR56" i="15"/>
  <c r="AQ57" i="15"/>
  <c r="AR57" i="15"/>
  <c r="AQ58" i="15"/>
  <c r="AR58" i="15"/>
  <c r="AQ59" i="15"/>
  <c r="AR59" i="15"/>
  <c r="AQ60" i="15"/>
  <c r="AR60" i="15"/>
  <c r="AQ61" i="15"/>
  <c r="AR61" i="15"/>
  <c r="AQ62" i="15"/>
  <c r="AR62" i="15"/>
  <c r="AQ63" i="15"/>
  <c r="AR63" i="15"/>
  <c r="AQ64" i="15"/>
  <c r="AR64" i="15"/>
  <c r="AQ65" i="15"/>
  <c r="AR65" i="15"/>
  <c r="AQ66" i="15"/>
  <c r="AR66" i="15"/>
  <c r="AQ67" i="15"/>
  <c r="AR67" i="15"/>
  <c r="AQ68" i="15"/>
  <c r="AR68" i="15"/>
  <c r="AQ70" i="15"/>
  <c r="AR70" i="15"/>
  <c r="AQ71" i="15"/>
  <c r="AR71" i="15"/>
  <c r="AQ72" i="15"/>
  <c r="AR72" i="15"/>
  <c r="AQ73" i="15"/>
  <c r="AR73" i="15"/>
  <c r="AQ74" i="15"/>
  <c r="AR74" i="15"/>
  <c r="AQ75" i="15"/>
  <c r="AR75" i="15"/>
  <c r="AQ76" i="15"/>
  <c r="AR76" i="15"/>
  <c r="BK13" i="14"/>
  <c r="BL13" i="14"/>
  <c r="BK14" i="14"/>
  <c r="BL14" i="14"/>
  <c r="BK15" i="14"/>
  <c r="BL15" i="14"/>
  <c r="BK16" i="14"/>
  <c r="BL16" i="14"/>
  <c r="BK17" i="14"/>
  <c r="BL17" i="14"/>
  <c r="BK18" i="14"/>
  <c r="BL18" i="14"/>
  <c r="BK19" i="14"/>
  <c r="BL19" i="14"/>
  <c r="BK20" i="14"/>
  <c r="BL20" i="14"/>
  <c r="BK21" i="14"/>
  <c r="BL21" i="14"/>
  <c r="BK22" i="14"/>
  <c r="BL22" i="14"/>
  <c r="BK23" i="14"/>
  <c r="BL23" i="14"/>
  <c r="BK25" i="14"/>
  <c r="BL25" i="14"/>
  <c r="BK26" i="14"/>
  <c r="BL26" i="14"/>
  <c r="BK27" i="14"/>
  <c r="BL27" i="14"/>
  <c r="BK28" i="14"/>
  <c r="BL28" i="14"/>
  <c r="BK29" i="14"/>
  <c r="BL29" i="14"/>
  <c r="BK30" i="14"/>
  <c r="BL30" i="14"/>
  <c r="BK31" i="14"/>
  <c r="BL31" i="14"/>
  <c r="BK32" i="14"/>
  <c r="BL32" i="14"/>
  <c r="BK33" i="14"/>
  <c r="BL33" i="14"/>
  <c r="BK34" i="14"/>
  <c r="BL34" i="14"/>
  <c r="BK35" i="14"/>
  <c r="BL35" i="14"/>
  <c r="BK36" i="14"/>
  <c r="BL36" i="14"/>
  <c r="BK37" i="14"/>
  <c r="BL37" i="14"/>
  <c r="BK38" i="14"/>
  <c r="BL38" i="14"/>
  <c r="BK40" i="14"/>
  <c r="BL40" i="14"/>
  <c r="BK41" i="14"/>
  <c r="BL41" i="14"/>
  <c r="BK42" i="14"/>
  <c r="BL42" i="14"/>
  <c r="BK43" i="14"/>
  <c r="BL43" i="14"/>
  <c r="BK44" i="14"/>
  <c r="BL44" i="14"/>
  <c r="BK45" i="14"/>
  <c r="BL45" i="14"/>
  <c r="BK46" i="14"/>
  <c r="BL46" i="14"/>
  <c r="BK47" i="14"/>
  <c r="BL47" i="14"/>
  <c r="BK48" i="14"/>
  <c r="BL48" i="14"/>
  <c r="BK49" i="14"/>
  <c r="BL49" i="14"/>
  <c r="BK50" i="14"/>
  <c r="BL50" i="14"/>
  <c r="BK51" i="14"/>
  <c r="BL51" i="14"/>
  <c r="BK52" i="14"/>
  <c r="BL52" i="14"/>
  <c r="BK53" i="14"/>
  <c r="BL53" i="14"/>
  <c r="BF13" i="14"/>
  <c r="BG13" i="14"/>
  <c r="BF14" i="14"/>
  <c r="BG14" i="14"/>
  <c r="BF15" i="14"/>
  <c r="BG15" i="14"/>
  <c r="BF16" i="14"/>
  <c r="BG16" i="14"/>
  <c r="BF17" i="14"/>
  <c r="BG17" i="14"/>
  <c r="BF18" i="14"/>
  <c r="BG18" i="14"/>
  <c r="BF19" i="14"/>
  <c r="BG19" i="14"/>
  <c r="BF20" i="14"/>
  <c r="BG20" i="14"/>
  <c r="BF21" i="14"/>
  <c r="BG21" i="14"/>
  <c r="BF22" i="14"/>
  <c r="BG22" i="14"/>
  <c r="BF23" i="14"/>
  <c r="BG23" i="14"/>
  <c r="BF25" i="14"/>
  <c r="BG25" i="14"/>
  <c r="BF26" i="14"/>
  <c r="BG26" i="14"/>
  <c r="BF27" i="14"/>
  <c r="BG27" i="14"/>
  <c r="BF28" i="14"/>
  <c r="BG28" i="14"/>
  <c r="BF29" i="14"/>
  <c r="BG29" i="14"/>
  <c r="BF30" i="14"/>
  <c r="BG30" i="14"/>
  <c r="BF31" i="14"/>
  <c r="BG31" i="14"/>
  <c r="BF32" i="14"/>
  <c r="BG32" i="14"/>
  <c r="BF33" i="14"/>
  <c r="BG33" i="14"/>
  <c r="BF34" i="14"/>
  <c r="BG34" i="14"/>
  <c r="BF35" i="14"/>
  <c r="BG35" i="14"/>
  <c r="BF36" i="14"/>
  <c r="BG36" i="14"/>
  <c r="BF37" i="14"/>
  <c r="BG37" i="14"/>
  <c r="BF38" i="14"/>
  <c r="BG38" i="14"/>
  <c r="BF40" i="14"/>
  <c r="BG40" i="14"/>
  <c r="BF41" i="14"/>
  <c r="BG41" i="14"/>
  <c r="BF42" i="14"/>
  <c r="BG42" i="14"/>
  <c r="BF43" i="14"/>
  <c r="BG43" i="14"/>
  <c r="BF44" i="14"/>
  <c r="BG44" i="14"/>
  <c r="BF45" i="14"/>
  <c r="BG45" i="14"/>
  <c r="BF46" i="14"/>
  <c r="BG46" i="14"/>
  <c r="BF47" i="14"/>
  <c r="BG47" i="14"/>
  <c r="BF48" i="14"/>
  <c r="BG48" i="14"/>
  <c r="BF49" i="14"/>
  <c r="BG49" i="14"/>
  <c r="BF50" i="14"/>
  <c r="BG50" i="14"/>
  <c r="BF51" i="14"/>
  <c r="BG51" i="14"/>
  <c r="BF52" i="14"/>
  <c r="BG52" i="14"/>
  <c r="BF53" i="14"/>
  <c r="BG53" i="14"/>
  <c r="BA13" i="14"/>
  <c r="BB13" i="14"/>
  <c r="BA14" i="14"/>
  <c r="BB14" i="14"/>
  <c r="BA15" i="14"/>
  <c r="BB15" i="14"/>
  <c r="BA16" i="14"/>
  <c r="BB16" i="14"/>
  <c r="BA17" i="14"/>
  <c r="BB17" i="14"/>
  <c r="BA18" i="14"/>
  <c r="BB18" i="14"/>
  <c r="BA19" i="14"/>
  <c r="BB19" i="14"/>
  <c r="BA20" i="14"/>
  <c r="BB20" i="14"/>
  <c r="BA21" i="14"/>
  <c r="BB21" i="14"/>
  <c r="BA22" i="14"/>
  <c r="BB22" i="14"/>
  <c r="BA23" i="14"/>
  <c r="BB23" i="14"/>
  <c r="BA25" i="14"/>
  <c r="BB25" i="14"/>
  <c r="BA26" i="14"/>
  <c r="BB26" i="14"/>
  <c r="BA27" i="14"/>
  <c r="BB27" i="14"/>
  <c r="BA28" i="14"/>
  <c r="BB28" i="14"/>
  <c r="BA29" i="14"/>
  <c r="BB29" i="14"/>
  <c r="BA30" i="14"/>
  <c r="BB30" i="14"/>
  <c r="BA31" i="14"/>
  <c r="BB31" i="14"/>
  <c r="BA32" i="14"/>
  <c r="BB32" i="14"/>
  <c r="BA33" i="14"/>
  <c r="BB33" i="14"/>
  <c r="BA34" i="14"/>
  <c r="BB34" i="14"/>
  <c r="BA35" i="14"/>
  <c r="BB35" i="14"/>
  <c r="BA36" i="14"/>
  <c r="BB36" i="14"/>
  <c r="BA37" i="14"/>
  <c r="BB37" i="14"/>
  <c r="BA38" i="14"/>
  <c r="BB38" i="14"/>
  <c r="BA40" i="14"/>
  <c r="BB40" i="14"/>
  <c r="BA41" i="14"/>
  <c r="BB41" i="14"/>
  <c r="BA42" i="14"/>
  <c r="BB42" i="14"/>
  <c r="BA43" i="14"/>
  <c r="BB43" i="14"/>
  <c r="BA44" i="14"/>
  <c r="BB44" i="14"/>
  <c r="BA45" i="14"/>
  <c r="BB45" i="14"/>
  <c r="BA46" i="14"/>
  <c r="BB46" i="14"/>
  <c r="BA47" i="14"/>
  <c r="BB47" i="14"/>
  <c r="BA48" i="14"/>
  <c r="BB48" i="14"/>
  <c r="BA49" i="14"/>
  <c r="BB49" i="14"/>
  <c r="BA50" i="14"/>
  <c r="BB50" i="14"/>
  <c r="BA51" i="14"/>
  <c r="BB51" i="14"/>
  <c r="BA52" i="14"/>
  <c r="BB52" i="14"/>
  <c r="BA53" i="14"/>
  <c r="BB53" i="14"/>
  <c r="AV13" i="14"/>
  <c r="AW13" i="14"/>
  <c r="AV14" i="14"/>
  <c r="AW14" i="14"/>
  <c r="AV15" i="14"/>
  <c r="AW15" i="14"/>
  <c r="AV16" i="14"/>
  <c r="AW16" i="14"/>
  <c r="AV17" i="14"/>
  <c r="AW17" i="14"/>
  <c r="AV18" i="14"/>
  <c r="AW18" i="14"/>
  <c r="AV19" i="14"/>
  <c r="AW19" i="14"/>
  <c r="AV20" i="14"/>
  <c r="AW20" i="14"/>
  <c r="AV21" i="14"/>
  <c r="AW21" i="14"/>
  <c r="AV22" i="14"/>
  <c r="AW22" i="14"/>
  <c r="AV23" i="14"/>
  <c r="AW23" i="14"/>
  <c r="AV25" i="14"/>
  <c r="AW25" i="14"/>
  <c r="AV26" i="14"/>
  <c r="AW26" i="14"/>
  <c r="AV27" i="14"/>
  <c r="AW27" i="14"/>
  <c r="AV28" i="14"/>
  <c r="AW28" i="14"/>
  <c r="AV29" i="14"/>
  <c r="AW29" i="14"/>
  <c r="AV30" i="14"/>
  <c r="AW30" i="14"/>
  <c r="AV31" i="14"/>
  <c r="AW31" i="14"/>
  <c r="AV32" i="14"/>
  <c r="AW32" i="14"/>
  <c r="AV33" i="14"/>
  <c r="AW33" i="14"/>
  <c r="AV34" i="14"/>
  <c r="AW34" i="14"/>
  <c r="AV35" i="14"/>
  <c r="AW35" i="14"/>
  <c r="AV36" i="14"/>
  <c r="AW36" i="14"/>
  <c r="AV37" i="14"/>
  <c r="AW37" i="14"/>
  <c r="AV38" i="14"/>
  <c r="AW38" i="14"/>
  <c r="AV40" i="14"/>
  <c r="AW40" i="14"/>
  <c r="AV41" i="14"/>
  <c r="AW41" i="14"/>
  <c r="AV42" i="14"/>
  <c r="AW42" i="14"/>
  <c r="AV43" i="14"/>
  <c r="AW43" i="14"/>
  <c r="AV44" i="14"/>
  <c r="AW44" i="14"/>
  <c r="AV45" i="14"/>
  <c r="AW45" i="14"/>
  <c r="AV46" i="14"/>
  <c r="AW46" i="14"/>
  <c r="AV47" i="14"/>
  <c r="AW47" i="14"/>
  <c r="AV48" i="14"/>
  <c r="AW48" i="14"/>
  <c r="AV49" i="14"/>
  <c r="AW49" i="14"/>
  <c r="AV50" i="14"/>
  <c r="AW50" i="14"/>
  <c r="AV51" i="14"/>
  <c r="AW51" i="14"/>
  <c r="AV52" i="14"/>
  <c r="AW52" i="14"/>
  <c r="AV53" i="14"/>
  <c r="AW53" i="14"/>
  <c r="AQ13" i="14"/>
  <c r="AR13" i="14"/>
  <c r="AQ14" i="14"/>
  <c r="AR14" i="14"/>
  <c r="AQ15" i="14"/>
  <c r="AR15" i="14"/>
  <c r="AQ16" i="14"/>
  <c r="AR16" i="14"/>
  <c r="AQ17" i="14"/>
  <c r="AR17" i="14"/>
  <c r="AQ18" i="14"/>
  <c r="AR18" i="14"/>
  <c r="AQ19" i="14"/>
  <c r="AR19" i="14"/>
  <c r="AQ20" i="14"/>
  <c r="AR20" i="14"/>
  <c r="AQ21" i="14"/>
  <c r="AR21" i="14"/>
  <c r="AQ22" i="14"/>
  <c r="AR22" i="14"/>
  <c r="AQ23" i="14"/>
  <c r="AR23" i="14"/>
  <c r="AQ25" i="14"/>
  <c r="AR25" i="14"/>
  <c r="AQ26" i="14"/>
  <c r="AR26" i="14"/>
  <c r="AQ27" i="14"/>
  <c r="AR27" i="14"/>
  <c r="AQ28" i="14"/>
  <c r="AR28" i="14"/>
  <c r="AQ29" i="14"/>
  <c r="AR29" i="14"/>
  <c r="AQ30" i="14"/>
  <c r="AR30" i="14"/>
  <c r="AQ31" i="14"/>
  <c r="AR31" i="14"/>
  <c r="AQ32" i="14"/>
  <c r="AR32" i="14"/>
  <c r="AQ33" i="14"/>
  <c r="AR33" i="14"/>
  <c r="AQ34" i="14"/>
  <c r="AR34" i="14"/>
  <c r="AQ35" i="14"/>
  <c r="AR35" i="14"/>
  <c r="AQ36" i="14"/>
  <c r="AR36" i="14"/>
  <c r="AQ37" i="14"/>
  <c r="AR37" i="14"/>
  <c r="AQ38" i="14"/>
  <c r="AR38" i="14"/>
  <c r="AQ40" i="14"/>
  <c r="AR40" i="14"/>
  <c r="AQ41" i="14"/>
  <c r="AR41" i="14"/>
  <c r="AQ42" i="14"/>
  <c r="AR42" i="14"/>
  <c r="AQ43" i="14"/>
  <c r="AR43" i="14"/>
  <c r="AQ44" i="14"/>
  <c r="AR44" i="14"/>
  <c r="AQ45" i="14"/>
  <c r="AR45" i="14"/>
  <c r="AQ46" i="14"/>
  <c r="AR46" i="14"/>
  <c r="AQ47" i="14"/>
  <c r="AR47" i="14"/>
  <c r="AQ48" i="14"/>
  <c r="AR48" i="14"/>
  <c r="AQ49" i="14"/>
  <c r="AR49" i="14"/>
  <c r="AQ50" i="14"/>
  <c r="AR50" i="14"/>
  <c r="AQ51" i="14"/>
  <c r="AR51" i="14"/>
  <c r="AQ52" i="14"/>
  <c r="AR52" i="14"/>
  <c r="AQ53" i="14"/>
  <c r="AR53" i="14"/>
  <c r="BK13" i="19"/>
  <c r="BL13" i="19"/>
  <c r="BK14" i="19"/>
  <c r="BL14" i="19"/>
  <c r="BK15" i="19"/>
  <c r="BL15" i="19"/>
  <c r="BK16" i="19"/>
  <c r="BL16" i="19"/>
  <c r="BK17" i="19"/>
  <c r="BL17" i="19"/>
  <c r="BK18" i="19"/>
  <c r="BL18" i="19"/>
  <c r="BK19" i="19"/>
  <c r="BL19" i="19"/>
  <c r="BK20" i="19"/>
  <c r="BL20" i="19"/>
  <c r="BK21" i="19"/>
  <c r="BL21" i="19"/>
  <c r="BK22" i="19"/>
  <c r="BL22" i="19"/>
  <c r="BK23" i="19"/>
  <c r="BL23" i="19"/>
  <c r="BK24" i="19"/>
  <c r="BL24" i="19"/>
  <c r="BK25" i="19"/>
  <c r="BL25" i="19"/>
  <c r="BK26" i="19"/>
  <c r="BL26" i="19"/>
  <c r="BK27" i="19"/>
  <c r="BL27" i="19"/>
  <c r="BK28" i="19"/>
  <c r="BL28" i="19"/>
  <c r="BK29" i="19"/>
  <c r="BL29" i="19"/>
  <c r="BK30" i="19"/>
  <c r="BL30" i="19"/>
  <c r="BK31" i="19"/>
  <c r="BL31" i="19"/>
  <c r="BK32" i="19"/>
  <c r="BL32" i="19"/>
  <c r="BK33" i="19"/>
  <c r="BL33" i="19"/>
  <c r="BK34" i="19"/>
  <c r="BL34" i="19"/>
  <c r="BK35" i="19"/>
  <c r="BL35" i="19"/>
  <c r="BK36" i="19"/>
  <c r="BL36" i="19"/>
  <c r="BK37" i="19"/>
  <c r="BL37" i="19"/>
  <c r="BK38" i="19"/>
  <c r="BL38" i="19"/>
  <c r="BK39" i="19"/>
  <c r="BL39" i="19"/>
  <c r="BK40" i="19"/>
  <c r="BL40" i="19"/>
  <c r="BK41" i="19"/>
  <c r="BL41" i="19"/>
  <c r="BK42" i="19"/>
  <c r="BL42" i="19"/>
  <c r="BK43" i="19"/>
  <c r="BL43" i="19"/>
  <c r="BK44" i="19"/>
  <c r="BL44" i="19"/>
  <c r="BK45" i="19"/>
  <c r="BL45" i="19"/>
  <c r="BK46" i="19"/>
  <c r="BL46" i="19"/>
  <c r="BK47" i="19"/>
  <c r="BL47" i="19"/>
  <c r="BK48" i="19"/>
  <c r="BL48" i="19"/>
  <c r="BK49" i="19"/>
  <c r="BL49" i="19"/>
  <c r="BK50" i="19"/>
  <c r="BL50" i="19"/>
  <c r="BK51" i="19"/>
  <c r="BL51" i="19"/>
  <c r="BK52" i="19"/>
  <c r="BL52" i="19"/>
  <c r="BK53" i="19"/>
  <c r="BL53" i="19"/>
  <c r="BK54" i="19"/>
  <c r="BL54" i="19"/>
  <c r="BK55" i="19"/>
  <c r="BL55" i="19"/>
  <c r="BK56" i="19"/>
  <c r="BL56" i="19"/>
  <c r="BK57" i="19"/>
  <c r="BL57" i="19"/>
  <c r="BK58" i="19"/>
  <c r="BL58" i="19"/>
  <c r="BK59" i="19"/>
  <c r="BL59" i="19"/>
  <c r="BK60" i="19"/>
  <c r="BL60" i="19"/>
  <c r="BK61" i="19"/>
  <c r="BL61" i="19"/>
  <c r="BK62" i="19"/>
  <c r="BL62" i="19"/>
  <c r="BK64" i="19"/>
  <c r="BL64" i="19"/>
  <c r="BK65" i="19"/>
  <c r="BL65" i="19"/>
  <c r="BK66" i="19"/>
  <c r="BL66" i="19"/>
  <c r="BK67" i="19"/>
  <c r="BL67" i="19"/>
  <c r="BK68" i="19"/>
  <c r="BL68" i="19"/>
  <c r="BK69" i="19"/>
  <c r="BL69" i="19"/>
  <c r="BK70" i="19"/>
  <c r="BL70" i="19"/>
  <c r="BK71" i="19"/>
  <c r="BL71" i="19"/>
  <c r="BK72" i="19"/>
  <c r="BL72" i="19"/>
  <c r="BK73" i="19"/>
  <c r="BL73" i="19"/>
  <c r="BK74" i="19"/>
  <c r="BL74" i="19"/>
  <c r="BK75" i="19"/>
  <c r="BL75" i="19"/>
  <c r="BK76" i="19"/>
  <c r="BL76" i="19"/>
  <c r="BK77" i="19"/>
  <c r="BL77" i="19"/>
  <c r="BK78" i="19"/>
  <c r="BL78" i="19"/>
  <c r="BK79" i="19"/>
  <c r="BL79" i="19"/>
  <c r="BK80" i="19"/>
  <c r="BL80" i="19"/>
  <c r="BK81" i="19"/>
  <c r="BL81" i="19"/>
  <c r="BK82" i="19"/>
  <c r="BL82" i="19"/>
  <c r="BK83" i="19"/>
  <c r="BL83" i="19"/>
  <c r="BK84" i="19"/>
  <c r="BL84" i="19"/>
  <c r="BK85" i="19"/>
  <c r="BL85" i="19"/>
  <c r="BK86" i="19"/>
  <c r="BL86" i="19"/>
  <c r="BK87" i="19"/>
  <c r="BL87" i="19"/>
  <c r="BK88" i="19"/>
  <c r="BL88" i="19"/>
  <c r="BK89" i="19"/>
  <c r="BL89" i="19"/>
  <c r="BK90" i="19"/>
  <c r="BL90" i="19"/>
  <c r="BK91" i="19"/>
  <c r="BL91" i="19"/>
  <c r="BK92" i="19"/>
  <c r="BL92" i="19"/>
  <c r="BK93" i="19"/>
  <c r="BL93" i="19"/>
  <c r="BK94" i="19"/>
  <c r="BL94" i="19"/>
  <c r="BK95" i="19"/>
  <c r="BL95" i="19"/>
  <c r="BK96" i="19"/>
  <c r="BL96" i="19"/>
  <c r="BK97" i="19"/>
  <c r="BL97" i="19"/>
  <c r="BK98" i="19"/>
  <c r="BL98" i="19"/>
  <c r="BK99" i="19"/>
  <c r="BL99" i="19"/>
  <c r="BK100" i="19"/>
  <c r="BL100" i="19"/>
  <c r="BK101" i="19"/>
  <c r="BL101" i="19"/>
  <c r="BK102" i="19"/>
  <c r="BL102" i="19"/>
  <c r="BK103" i="19"/>
  <c r="BL103" i="19"/>
  <c r="BK105" i="19"/>
  <c r="BL105" i="19"/>
  <c r="BK106" i="19"/>
  <c r="BL106" i="19"/>
  <c r="BK107" i="19"/>
  <c r="BL107" i="19"/>
  <c r="BK108" i="19"/>
  <c r="BL108" i="19"/>
  <c r="BK109" i="19"/>
  <c r="BL109" i="19"/>
  <c r="BK110" i="19"/>
  <c r="BL110" i="19"/>
  <c r="BK111" i="19"/>
  <c r="BL111" i="19"/>
  <c r="BK112" i="19"/>
  <c r="BL112" i="19"/>
  <c r="BK113" i="19"/>
  <c r="BL113" i="19"/>
  <c r="BK114" i="19"/>
  <c r="BL114" i="19"/>
  <c r="BK115" i="19"/>
  <c r="BL115" i="19"/>
  <c r="BK116" i="19"/>
  <c r="BL116" i="19"/>
  <c r="BK117" i="19"/>
  <c r="BL117" i="19"/>
  <c r="BK118" i="19"/>
  <c r="BL118" i="19"/>
  <c r="BK119" i="19"/>
  <c r="BL119" i="19"/>
  <c r="BK121" i="19"/>
  <c r="BL121" i="19"/>
  <c r="BK122" i="19"/>
  <c r="BL122" i="19"/>
  <c r="BK123" i="19"/>
  <c r="BL123" i="19"/>
  <c r="BK124" i="19"/>
  <c r="BL124" i="19"/>
  <c r="BK125" i="19"/>
  <c r="BL125" i="19"/>
  <c r="BK126" i="19"/>
  <c r="BL126" i="19"/>
  <c r="BK127" i="19"/>
  <c r="BL127" i="19"/>
  <c r="BK128" i="19"/>
  <c r="BL128" i="19"/>
  <c r="BK129" i="19"/>
  <c r="BL129" i="19"/>
  <c r="BK130" i="19"/>
  <c r="BL130" i="19"/>
  <c r="BK131" i="19"/>
  <c r="BL131" i="19"/>
  <c r="BK132" i="19"/>
  <c r="BL132" i="19"/>
  <c r="BK133" i="19"/>
  <c r="BL133" i="19"/>
  <c r="BK134" i="19"/>
  <c r="BL134" i="19"/>
  <c r="BK135" i="19"/>
  <c r="BL135" i="19"/>
  <c r="BK136" i="19"/>
  <c r="BL136" i="19"/>
  <c r="BK137" i="19"/>
  <c r="BL137" i="19"/>
  <c r="BK138" i="19"/>
  <c r="BL138" i="19"/>
  <c r="BK139" i="19"/>
  <c r="BL139" i="19"/>
  <c r="BK140" i="19"/>
  <c r="BL140" i="19"/>
  <c r="BK141" i="19"/>
  <c r="BL141" i="19"/>
  <c r="BK142" i="19"/>
  <c r="BL142" i="19"/>
  <c r="BK143" i="19"/>
  <c r="BL143" i="19"/>
  <c r="BK144" i="19"/>
  <c r="BL144" i="19"/>
  <c r="BK145" i="19"/>
  <c r="BL145" i="19"/>
  <c r="BK146" i="19"/>
  <c r="BL146" i="19"/>
  <c r="BK147" i="19"/>
  <c r="BL147" i="19"/>
  <c r="BK148" i="19"/>
  <c r="BL148" i="19"/>
  <c r="BK149" i="19"/>
  <c r="BL149" i="19"/>
  <c r="BK150" i="19"/>
  <c r="BL150" i="19"/>
  <c r="BK151" i="19"/>
  <c r="BL151" i="19"/>
  <c r="BK152" i="19"/>
  <c r="BL152" i="19"/>
  <c r="BK153" i="19"/>
  <c r="BL153" i="19"/>
  <c r="BK154" i="19"/>
  <c r="BL154" i="19"/>
  <c r="BK155" i="19"/>
  <c r="BL155" i="19"/>
  <c r="BK156" i="19"/>
  <c r="BL156" i="19"/>
  <c r="BK157" i="19"/>
  <c r="BL157" i="19"/>
  <c r="BK158" i="19"/>
  <c r="BL158" i="19"/>
  <c r="BK159" i="19"/>
  <c r="BL159" i="19"/>
  <c r="BK160" i="19"/>
  <c r="BL160" i="19"/>
  <c r="BK161" i="19"/>
  <c r="BL161" i="19"/>
  <c r="BK162" i="19"/>
  <c r="BL162" i="19"/>
  <c r="BK163" i="19"/>
  <c r="BL163" i="19"/>
  <c r="BK164" i="19"/>
  <c r="BL164" i="19"/>
  <c r="BK165" i="19"/>
  <c r="BL165" i="19"/>
  <c r="BK166" i="19"/>
  <c r="BL166" i="19"/>
  <c r="BK167" i="19"/>
  <c r="BL167" i="19"/>
  <c r="BK169" i="19"/>
  <c r="BL169" i="19"/>
  <c r="BK170" i="19"/>
  <c r="BL170" i="19"/>
  <c r="BK171" i="19"/>
  <c r="BL171" i="19"/>
  <c r="BK172" i="19"/>
  <c r="BL172" i="19"/>
  <c r="BK173" i="19"/>
  <c r="BL173" i="19"/>
  <c r="BK174" i="19"/>
  <c r="BL174" i="19"/>
  <c r="BK175" i="19"/>
  <c r="BL175" i="19"/>
  <c r="BK176" i="19"/>
  <c r="BL176" i="19"/>
  <c r="BK177" i="19"/>
  <c r="BL177" i="19"/>
  <c r="BK178" i="19"/>
  <c r="BL178" i="19"/>
  <c r="BK179" i="19"/>
  <c r="BL179" i="19"/>
  <c r="BK180" i="19"/>
  <c r="BL180" i="19"/>
  <c r="BK181" i="19"/>
  <c r="BL181" i="19"/>
  <c r="BK182" i="19"/>
  <c r="BL182" i="19"/>
  <c r="BK183" i="19"/>
  <c r="BL183" i="19"/>
  <c r="BK184" i="19"/>
  <c r="BL184" i="19"/>
  <c r="BK185" i="19"/>
  <c r="BL185" i="19"/>
  <c r="BK186" i="19"/>
  <c r="BL186" i="19"/>
  <c r="BK187" i="19"/>
  <c r="BL187" i="19"/>
  <c r="BK188" i="19"/>
  <c r="BL188" i="19"/>
  <c r="BK189" i="19"/>
  <c r="BL189" i="19"/>
  <c r="BK191" i="19"/>
  <c r="BL191" i="19"/>
  <c r="BK192" i="19"/>
  <c r="BL192" i="19"/>
  <c r="BK193" i="19"/>
  <c r="BL193" i="19"/>
  <c r="BK194" i="19"/>
  <c r="BL194" i="19"/>
  <c r="BK195" i="19"/>
  <c r="BL195" i="19"/>
  <c r="BK196" i="19"/>
  <c r="BL196" i="19"/>
  <c r="BK197" i="19"/>
  <c r="BL197" i="19"/>
  <c r="BK198" i="19"/>
  <c r="BL198" i="19"/>
  <c r="BK199" i="19"/>
  <c r="BL199" i="19"/>
  <c r="BK200" i="19"/>
  <c r="BL200" i="19"/>
  <c r="BK201" i="19"/>
  <c r="BL201" i="19"/>
  <c r="BK202" i="19"/>
  <c r="BL202" i="19"/>
  <c r="BK203" i="19"/>
  <c r="BL203" i="19"/>
  <c r="BK204" i="19"/>
  <c r="BL204" i="19"/>
  <c r="BK205" i="19"/>
  <c r="BL205" i="19"/>
  <c r="BK206" i="19"/>
  <c r="BL206" i="19"/>
  <c r="BK207" i="19"/>
  <c r="BL207" i="19"/>
  <c r="BK208" i="19"/>
  <c r="BL208" i="19"/>
  <c r="BK209" i="19"/>
  <c r="BL209" i="19"/>
  <c r="BK210" i="19"/>
  <c r="BL210" i="19"/>
  <c r="BK211" i="19"/>
  <c r="BL211" i="19"/>
  <c r="BK212" i="19"/>
  <c r="BL212" i="19"/>
  <c r="BK213" i="19"/>
  <c r="BL213" i="19"/>
  <c r="BK214" i="19"/>
  <c r="BL214" i="19"/>
  <c r="BK215" i="19"/>
  <c r="BL215" i="19"/>
  <c r="BK216" i="19"/>
  <c r="BL216" i="19"/>
  <c r="BK217" i="19"/>
  <c r="BL217" i="19"/>
  <c r="BK218" i="19"/>
  <c r="BL218" i="19"/>
  <c r="BK219" i="19"/>
  <c r="BL219" i="19"/>
  <c r="BK220" i="19"/>
  <c r="BL220" i="19"/>
  <c r="BF13" i="19"/>
  <c r="BG13" i="19"/>
  <c r="BF14" i="19"/>
  <c r="BG14" i="19"/>
  <c r="BF15" i="19"/>
  <c r="BG15" i="19"/>
  <c r="BF16" i="19"/>
  <c r="BG16" i="19"/>
  <c r="BF17" i="19"/>
  <c r="BG17" i="19"/>
  <c r="BF18" i="19"/>
  <c r="BG18" i="19"/>
  <c r="BF19" i="19"/>
  <c r="BG19" i="19"/>
  <c r="BF20" i="19"/>
  <c r="BG20" i="19"/>
  <c r="BF21" i="19"/>
  <c r="BG21" i="19"/>
  <c r="BF22" i="19"/>
  <c r="BG22" i="19"/>
  <c r="BF23" i="19"/>
  <c r="BG23" i="19"/>
  <c r="BF24" i="19"/>
  <c r="BG24" i="19"/>
  <c r="BF25" i="19"/>
  <c r="BG25" i="19"/>
  <c r="BF26" i="19"/>
  <c r="BG26" i="19"/>
  <c r="BF27" i="19"/>
  <c r="BG27" i="19"/>
  <c r="BF28" i="19"/>
  <c r="BG28" i="19"/>
  <c r="BF29" i="19"/>
  <c r="BG29" i="19"/>
  <c r="BF30" i="19"/>
  <c r="BG30" i="19"/>
  <c r="BF31" i="19"/>
  <c r="BG31" i="19"/>
  <c r="BF32" i="19"/>
  <c r="BG32" i="19"/>
  <c r="BF33" i="19"/>
  <c r="BG33" i="19"/>
  <c r="BF34" i="19"/>
  <c r="BG34" i="19"/>
  <c r="BF35" i="19"/>
  <c r="BG35" i="19"/>
  <c r="BF36" i="19"/>
  <c r="BG36" i="19"/>
  <c r="BF37" i="19"/>
  <c r="BG37" i="19"/>
  <c r="BF38" i="19"/>
  <c r="BG38" i="19"/>
  <c r="BF39" i="19"/>
  <c r="BG39" i="19"/>
  <c r="BF40" i="19"/>
  <c r="BG40" i="19"/>
  <c r="BF41" i="19"/>
  <c r="BG41" i="19"/>
  <c r="BF42" i="19"/>
  <c r="BG42" i="19"/>
  <c r="BF43" i="19"/>
  <c r="BG43" i="19"/>
  <c r="BF44" i="19"/>
  <c r="BG44" i="19"/>
  <c r="BF45" i="19"/>
  <c r="BG45" i="19"/>
  <c r="BF46" i="19"/>
  <c r="BG46" i="19"/>
  <c r="BF47" i="19"/>
  <c r="BG47" i="19"/>
  <c r="BF48" i="19"/>
  <c r="BG48" i="19"/>
  <c r="BF49" i="19"/>
  <c r="BG49" i="19"/>
  <c r="BF50" i="19"/>
  <c r="BG50" i="19"/>
  <c r="BF51" i="19"/>
  <c r="BG51" i="19"/>
  <c r="BF52" i="19"/>
  <c r="BG52" i="19"/>
  <c r="BF53" i="19"/>
  <c r="BG53" i="19"/>
  <c r="BF54" i="19"/>
  <c r="BG54" i="19"/>
  <c r="BF55" i="19"/>
  <c r="BG55" i="19"/>
  <c r="BF56" i="19"/>
  <c r="BG56" i="19"/>
  <c r="BF57" i="19"/>
  <c r="BG57" i="19"/>
  <c r="BF58" i="19"/>
  <c r="BG58" i="19"/>
  <c r="BF59" i="19"/>
  <c r="BG59" i="19"/>
  <c r="BF60" i="19"/>
  <c r="BG60" i="19"/>
  <c r="BF61" i="19"/>
  <c r="BG61" i="19"/>
  <c r="BF62" i="19"/>
  <c r="BG62" i="19"/>
  <c r="BF64" i="19"/>
  <c r="BG64" i="19"/>
  <c r="BF65" i="19"/>
  <c r="BG65" i="19"/>
  <c r="BF66" i="19"/>
  <c r="BG66" i="19"/>
  <c r="BF67" i="19"/>
  <c r="BG67" i="19"/>
  <c r="BF68" i="19"/>
  <c r="BG68" i="19"/>
  <c r="BF69" i="19"/>
  <c r="BG69" i="19"/>
  <c r="BF70" i="19"/>
  <c r="BG70" i="19"/>
  <c r="BF71" i="19"/>
  <c r="BG71" i="19"/>
  <c r="BF72" i="19"/>
  <c r="BG72" i="19"/>
  <c r="BF73" i="19"/>
  <c r="BG73" i="19"/>
  <c r="BF74" i="19"/>
  <c r="BG74" i="19"/>
  <c r="BF75" i="19"/>
  <c r="BG75" i="19"/>
  <c r="BF76" i="19"/>
  <c r="BG76" i="19"/>
  <c r="BF77" i="19"/>
  <c r="BG77" i="19"/>
  <c r="BF78" i="19"/>
  <c r="BG78" i="19"/>
  <c r="BF79" i="19"/>
  <c r="BG79" i="19"/>
  <c r="BF80" i="19"/>
  <c r="BG80" i="19"/>
  <c r="BF81" i="19"/>
  <c r="BG81" i="19"/>
  <c r="BF82" i="19"/>
  <c r="BG82" i="19"/>
  <c r="BF83" i="19"/>
  <c r="BG83" i="19"/>
  <c r="BF84" i="19"/>
  <c r="BG84" i="19"/>
  <c r="BF85" i="19"/>
  <c r="BG85" i="19"/>
  <c r="BF86" i="19"/>
  <c r="BG86" i="19"/>
  <c r="BF87" i="19"/>
  <c r="BG87" i="19"/>
  <c r="BF88" i="19"/>
  <c r="BG88" i="19"/>
  <c r="BF89" i="19"/>
  <c r="BG89" i="19"/>
  <c r="BF90" i="19"/>
  <c r="BG90" i="19"/>
  <c r="BF91" i="19"/>
  <c r="BG91" i="19"/>
  <c r="BF92" i="19"/>
  <c r="BG92" i="19"/>
  <c r="BF93" i="19"/>
  <c r="BG93" i="19"/>
  <c r="BF94" i="19"/>
  <c r="BG94" i="19"/>
  <c r="BF95" i="19"/>
  <c r="BG95" i="19"/>
  <c r="BF96" i="19"/>
  <c r="BG96" i="19"/>
  <c r="BF97" i="19"/>
  <c r="BG97" i="19"/>
  <c r="BF98" i="19"/>
  <c r="BG98" i="19"/>
  <c r="BF99" i="19"/>
  <c r="BG99" i="19"/>
  <c r="BF100" i="19"/>
  <c r="BG100" i="19"/>
  <c r="BF101" i="19"/>
  <c r="BG101" i="19"/>
  <c r="BF102" i="19"/>
  <c r="BG102" i="19"/>
  <c r="BF103" i="19"/>
  <c r="BG103" i="19"/>
  <c r="BF105" i="19"/>
  <c r="BG105" i="19"/>
  <c r="BF106" i="19"/>
  <c r="BG106" i="19"/>
  <c r="BF107" i="19"/>
  <c r="BG107" i="19"/>
  <c r="BF108" i="19"/>
  <c r="BG108" i="19"/>
  <c r="BF109" i="19"/>
  <c r="BG109" i="19"/>
  <c r="BF110" i="19"/>
  <c r="BG110" i="19"/>
  <c r="BF111" i="19"/>
  <c r="BG111" i="19"/>
  <c r="BF112" i="19"/>
  <c r="BG112" i="19"/>
  <c r="BF113" i="19"/>
  <c r="BG113" i="19"/>
  <c r="BF114" i="19"/>
  <c r="BG114" i="19"/>
  <c r="BF115" i="19"/>
  <c r="BG115" i="19"/>
  <c r="BF116" i="19"/>
  <c r="BG116" i="19"/>
  <c r="BF117" i="19"/>
  <c r="BG117" i="19"/>
  <c r="BF118" i="19"/>
  <c r="BG118" i="19"/>
  <c r="BF119" i="19"/>
  <c r="BG119" i="19"/>
  <c r="BF121" i="19"/>
  <c r="BG121" i="19"/>
  <c r="BF122" i="19"/>
  <c r="BG122" i="19"/>
  <c r="BF123" i="19"/>
  <c r="BG123" i="19"/>
  <c r="BF124" i="19"/>
  <c r="BG124" i="19"/>
  <c r="BF125" i="19"/>
  <c r="BG125" i="19"/>
  <c r="BF126" i="19"/>
  <c r="BG126" i="19"/>
  <c r="BF127" i="19"/>
  <c r="BG127" i="19"/>
  <c r="BF128" i="19"/>
  <c r="BG128" i="19"/>
  <c r="BF129" i="19"/>
  <c r="BG129" i="19"/>
  <c r="BF130" i="19"/>
  <c r="BG130" i="19"/>
  <c r="BF131" i="19"/>
  <c r="BG131" i="19"/>
  <c r="BF132" i="19"/>
  <c r="BG132" i="19"/>
  <c r="BF133" i="19"/>
  <c r="BG133" i="19"/>
  <c r="BF134" i="19"/>
  <c r="BG134" i="19"/>
  <c r="BF135" i="19"/>
  <c r="BG135" i="19"/>
  <c r="BF136" i="19"/>
  <c r="BG136" i="19"/>
  <c r="BF137" i="19"/>
  <c r="BG137" i="19"/>
  <c r="BF138" i="19"/>
  <c r="BG138" i="19"/>
  <c r="BF139" i="19"/>
  <c r="BG139" i="19"/>
  <c r="BF140" i="19"/>
  <c r="BG140" i="19"/>
  <c r="BF141" i="19"/>
  <c r="BG141" i="19"/>
  <c r="BF142" i="19"/>
  <c r="BG142" i="19"/>
  <c r="BF143" i="19"/>
  <c r="BG143" i="19"/>
  <c r="BF144" i="19"/>
  <c r="BG144" i="19"/>
  <c r="BF145" i="19"/>
  <c r="BG145" i="19"/>
  <c r="BF146" i="19"/>
  <c r="BG146" i="19"/>
  <c r="BF147" i="19"/>
  <c r="BG147" i="19"/>
  <c r="BF148" i="19"/>
  <c r="BG148" i="19"/>
  <c r="BF149" i="19"/>
  <c r="BG149" i="19"/>
  <c r="BF150" i="19"/>
  <c r="BG150" i="19"/>
  <c r="BF151" i="19"/>
  <c r="BG151" i="19"/>
  <c r="BF152" i="19"/>
  <c r="BG152" i="19"/>
  <c r="BF153" i="19"/>
  <c r="BG153" i="19"/>
  <c r="BF154" i="19"/>
  <c r="BG154" i="19"/>
  <c r="BF155" i="19"/>
  <c r="BG155" i="19"/>
  <c r="BF156" i="19"/>
  <c r="BG156" i="19"/>
  <c r="BF157" i="19"/>
  <c r="BG157" i="19"/>
  <c r="BF158" i="19"/>
  <c r="BG158" i="19"/>
  <c r="BF159" i="19"/>
  <c r="BG159" i="19"/>
  <c r="BF160" i="19"/>
  <c r="BG160" i="19"/>
  <c r="BF161" i="19"/>
  <c r="BG161" i="19"/>
  <c r="BF162" i="19"/>
  <c r="BG162" i="19"/>
  <c r="BF163" i="19"/>
  <c r="BG163" i="19"/>
  <c r="BF164" i="19"/>
  <c r="BG164" i="19"/>
  <c r="BF165" i="19"/>
  <c r="BG165" i="19"/>
  <c r="BF166" i="19"/>
  <c r="BG166" i="19"/>
  <c r="BF167" i="19"/>
  <c r="BG167" i="19"/>
  <c r="BF169" i="19"/>
  <c r="BG169" i="19"/>
  <c r="BF170" i="19"/>
  <c r="BG170" i="19"/>
  <c r="BF171" i="19"/>
  <c r="BG171" i="19"/>
  <c r="BF172" i="19"/>
  <c r="BG172" i="19"/>
  <c r="BF173" i="19"/>
  <c r="BG173" i="19"/>
  <c r="BF174" i="19"/>
  <c r="BG174" i="19"/>
  <c r="BF175" i="19"/>
  <c r="BG175" i="19"/>
  <c r="BF176" i="19"/>
  <c r="BG176" i="19"/>
  <c r="BF177" i="19"/>
  <c r="BG177" i="19"/>
  <c r="BF178" i="19"/>
  <c r="BG178" i="19"/>
  <c r="BF179" i="19"/>
  <c r="BG179" i="19"/>
  <c r="BF180" i="19"/>
  <c r="BG180" i="19"/>
  <c r="BF181" i="19"/>
  <c r="BG181" i="19"/>
  <c r="BF182" i="19"/>
  <c r="BG182" i="19"/>
  <c r="BF183" i="19"/>
  <c r="BG183" i="19"/>
  <c r="BF184" i="19"/>
  <c r="BG184" i="19"/>
  <c r="BF185" i="19"/>
  <c r="BG185" i="19"/>
  <c r="BF186" i="19"/>
  <c r="BG186" i="19"/>
  <c r="BF187" i="19"/>
  <c r="BG187" i="19"/>
  <c r="BF188" i="19"/>
  <c r="BG188" i="19"/>
  <c r="BF189" i="19"/>
  <c r="BG189" i="19"/>
  <c r="BF191" i="19"/>
  <c r="BG191" i="19"/>
  <c r="BF192" i="19"/>
  <c r="BG192" i="19"/>
  <c r="BF193" i="19"/>
  <c r="BG193" i="19"/>
  <c r="BF194" i="19"/>
  <c r="BG194" i="19"/>
  <c r="BF195" i="19"/>
  <c r="BG195" i="19"/>
  <c r="BF196" i="19"/>
  <c r="BG196" i="19"/>
  <c r="BF197" i="19"/>
  <c r="BG197" i="19"/>
  <c r="BF198" i="19"/>
  <c r="BG198" i="19"/>
  <c r="BF199" i="19"/>
  <c r="BG199" i="19"/>
  <c r="BF200" i="19"/>
  <c r="BG200" i="19"/>
  <c r="BF201" i="19"/>
  <c r="BG201" i="19"/>
  <c r="BF202" i="19"/>
  <c r="BG202" i="19"/>
  <c r="BF203" i="19"/>
  <c r="BG203" i="19"/>
  <c r="BF204" i="19"/>
  <c r="BG204" i="19"/>
  <c r="BF205" i="19"/>
  <c r="BG205" i="19"/>
  <c r="BF206" i="19"/>
  <c r="BG206" i="19"/>
  <c r="BF207" i="19"/>
  <c r="BG207" i="19"/>
  <c r="BF208" i="19"/>
  <c r="BG208" i="19"/>
  <c r="BF209" i="19"/>
  <c r="BG209" i="19"/>
  <c r="BF210" i="19"/>
  <c r="BG210" i="19"/>
  <c r="BF211" i="19"/>
  <c r="BG211" i="19"/>
  <c r="BF212" i="19"/>
  <c r="BG212" i="19"/>
  <c r="BF213" i="19"/>
  <c r="BG213" i="19"/>
  <c r="BF214" i="19"/>
  <c r="BG214" i="19"/>
  <c r="BF215" i="19"/>
  <c r="BG215" i="19"/>
  <c r="BF216" i="19"/>
  <c r="BG216" i="19"/>
  <c r="BF217" i="19"/>
  <c r="BG217" i="19"/>
  <c r="BF218" i="19"/>
  <c r="BG218" i="19"/>
  <c r="BF219" i="19"/>
  <c r="BG219" i="19"/>
  <c r="BF220" i="19"/>
  <c r="BG220" i="19"/>
  <c r="BA13" i="19"/>
  <c r="BB13" i="19"/>
  <c r="BA14" i="19"/>
  <c r="BB14" i="19"/>
  <c r="BA15" i="19"/>
  <c r="BB15" i="19"/>
  <c r="BA16" i="19"/>
  <c r="BB16" i="19"/>
  <c r="BA17" i="19"/>
  <c r="BB17" i="19"/>
  <c r="BA18" i="19"/>
  <c r="BB18" i="19"/>
  <c r="BA19" i="19"/>
  <c r="BB19" i="19"/>
  <c r="BA20" i="19"/>
  <c r="BB20" i="19"/>
  <c r="BA21" i="19"/>
  <c r="BB21" i="19"/>
  <c r="BA22" i="19"/>
  <c r="BB22" i="19"/>
  <c r="BA23" i="19"/>
  <c r="BB23" i="19"/>
  <c r="BA24" i="19"/>
  <c r="BB24" i="19"/>
  <c r="BA25" i="19"/>
  <c r="BB25" i="19"/>
  <c r="BA26" i="19"/>
  <c r="BB26" i="19"/>
  <c r="BA27" i="19"/>
  <c r="BB27" i="19"/>
  <c r="BA28" i="19"/>
  <c r="BB28" i="19"/>
  <c r="BA29" i="19"/>
  <c r="BB29" i="19"/>
  <c r="BA30" i="19"/>
  <c r="BB30" i="19"/>
  <c r="BA31" i="19"/>
  <c r="BB31" i="19"/>
  <c r="BA32" i="19"/>
  <c r="BB32" i="19"/>
  <c r="BA33" i="19"/>
  <c r="BB33" i="19"/>
  <c r="BA34" i="19"/>
  <c r="BB34" i="19"/>
  <c r="BA35" i="19"/>
  <c r="BB35" i="19"/>
  <c r="BA36" i="19"/>
  <c r="BB36" i="19"/>
  <c r="BA37" i="19"/>
  <c r="BB37" i="19"/>
  <c r="BA38" i="19"/>
  <c r="BB38" i="19"/>
  <c r="BA39" i="19"/>
  <c r="BB39" i="19"/>
  <c r="BA40" i="19"/>
  <c r="BB40" i="19"/>
  <c r="BA41" i="19"/>
  <c r="BB41" i="19"/>
  <c r="BA42" i="19"/>
  <c r="BB42" i="19"/>
  <c r="BA43" i="19"/>
  <c r="BB43" i="19"/>
  <c r="BA44" i="19"/>
  <c r="BB44" i="19"/>
  <c r="BA45" i="19"/>
  <c r="BB45" i="19"/>
  <c r="BA46" i="19"/>
  <c r="BB46" i="19"/>
  <c r="BA47" i="19"/>
  <c r="BB47" i="19"/>
  <c r="BA48" i="19"/>
  <c r="BB48" i="19"/>
  <c r="BA49" i="19"/>
  <c r="BB49" i="19"/>
  <c r="BA50" i="19"/>
  <c r="BB50" i="19"/>
  <c r="BA51" i="19"/>
  <c r="BB51" i="19"/>
  <c r="BA52" i="19"/>
  <c r="BB52" i="19"/>
  <c r="BA53" i="19"/>
  <c r="BB53" i="19"/>
  <c r="BA54" i="19"/>
  <c r="BB54" i="19"/>
  <c r="BA55" i="19"/>
  <c r="BB55" i="19"/>
  <c r="BA56" i="19"/>
  <c r="BB56" i="19"/>
  <c r="BA57" i="19"/>
  <c r="BB57" i="19"/>
  <c r="BA58" i="19"/>
  <c r="BB58" i="19"/>
  <c r="BA59" i="19"/>
  <c r="BB59" i="19"/>
  <c r="BA60" i="19"/>
  <c r="BB60" i="19"/>
  <c r="BA61" i="19"/>
  <c r="BB61" i="19"/>
  <c r="BA62" i="19"/>
  <c r="BB62" i="19"/>
  <c r="BA64" i="19"/>
  <c r="BB64" i="19"/>
  <c r="BA65" i="19"/>
  <c r="BB65" i="19"/>
  <c r="BA66" i="19"/>
  <c r="BB66" i="19"/>
  <c r="BA67" i="19"/>
  <c r="BB67" i="19"/>
  <c r="BA68" i="19"/>
  <c r="BB68" i="19"/>
  <c r="BA69" i="19"/>
  <c r="BB69" i="19"/>
  <c r="BA70" i="19"/>
  <c r="BB70" i="19"/>
  <c r="BA71" i="19"/>
  <c r="BB71" i="19"/>
  <c r="BA72" i="19"/>
  <c r="BB72" i="19"/>
  <c r="BA73" i="19"/>
  <c r="BB73" i="19"/>
  <c r="BA74" i="19"/>
  <c r="BB74" i="19"/>
  <c r="BA75" i="19"/>
  <c r="BB75" i="19"/>
  <c r="BA76" i="19"/>
  <c r="BB76" i="19"/>
  <c r="BA77" i="19"/>
  <c r="BB77" i="19"/>
  <c r="BA78" i="19"/>
  <c r="BB78" i="19"/>
  <c r="BA79" i="19"/>
  <c r="BB79" i="19"/>
  <c r="BA80" i="19"/>
  <c r="BB80" i="19"/>
  <c r="BA81" i="19"/>
  <c r="BB81" i="19"/>
  <c r="BA82" i="19"/>
  <c r="BB82" i="19"/>
  <c r="BA83" i="19"/>
  <c r="BB83" i="19"/>
  <c r="BA84" i="19"/>
  <c r="BB84" i="19"/>
  <c r="BA85" i="19"/>
  <c r="BB85" i="19"/>
  <c r="BA86" i="19"/>
  <c r="BB86" i="19"/>
  <c r="BA87" i="19"/>
  <c r="BB87" i="19"/>
  <c r="BA88" i="19"/>
  <c r="BB88" i="19"/>
  <c r="BA89" i="19"/>
  <c r="BB89" i="19"/>
  <c r="BA90" i="19"/>
  <c r="BB90" i="19"/>
  <c r="BA91" i="19"/>
  <c r="BB91" i="19"/>
  <c r="BA92" i="19"/>
  <c r="BB92" i="19"/>
  <c r="BA93" i="19"/>
  <c r="BB93" i="19"/>
  <c r="BA94" i="19"/>
  <c r="BB94" i="19"/>
  <c r="BA95" i="19"/>
  <c r="BB95" i="19"/>
  <c r="BA96" i="19"/>
  <c r="BB96" i="19"/>
  <c r="BA97" i="19"/>
  <c r="BB97" i="19"/>
  <c r="BA98" i="19"/>
  <c r="BB98" i="19"/>
  <c r="BA99" i="19"/>
  <c r="BB99" i="19"/>
  <c r="BA100" i="19"/>
  <c r="BB100" i="19"/>
  <c r="BA101" i="19"/>
  <c r="BB101" i="19"/>
  <c r="BA102" i="19"/>
  <c r="BB102" i="19"/>
  <c r="BA103" i="19"/>
  <c r="BB103" i="19"/>
  <c r="BA105" i="19"/>
  <c r="BB105" i="19"/>
  <c r="BA106" i="19"/>
  <c r="BB106" i="19"/>
  <c r="BA107" i="19"/>
  <c r="BB107" i="19"/>
  <c r="BA108" i="19"/>
  <c r="BB108" i="19"/>
  <c r="BA109" i="19"/>
  <c r="BB109" i="19"/>
  <c r="BA110" i="19"/>
  <c r="BB110" i="19"/>
  <c r="BA111" i="19"/>
  <c r="BB111" i="19"/>
  <c r="BA112" i="19"/>
  <c r="BB112" i="19"/>
  <c r="BA113" i="19"/>
  <c r="BB113" i="19"/>
  <c r="BA114" i="19"/>
  <c r="BB114" i="19"/>
  <c r="BA115" i="19"/>
  <c r="BB115" i="19"/>
  <c r="BA116" i="19"/>
  <c r="BB116" i="19"/>
  <c r="BA117" i="19"/>
  <c r="BB117" i="19"/>
  <c r="BA118" i="19"/>
  <c r="BB118" i="19"/>
  <c r="BA119" i="19"/>
  <c r="BB119" i="19"/>
  <c r="BA121" i="19"/>
  <c r="BB121" i="19"/>
  <c r="BA122" i="19"/>
  <c r="BB122" i="19"/>
  <c r="BA123" i="19"/>
  <c r="BB123" i="19"/>
  <c r="BA124" i="19"/>
  <c r="BB124" i="19"/>
  <c r="BA125" i="19"/>
  <c r="BB125" i="19"/>
  <c r="BA126" i="19"/>
  <c r="BB126" i="19"/>
  <c r="BA127" i="19"/>
  <c r="BB127" i="19"/>
  <c r="BA128" i="19"/>
  <c r="BB128" i="19"/>
  <c r="BA129" i="19"/>
  <c r="BB129" i="19"/>
  <c r="BA130" i="19"/>
  <c r="BB130" i="19"/>
  <c r="BA131" i="19"/>
  <c r="BB131" i="19"/>
  <c r="BA132" i="19"/>
  <c r="BB132" i="19"/>
  <c r="BA133" i="19"/>
  <c r="BB133" i="19"/>
  <c r="BA134" i="19"/>
  <c r="BB134" i="19"/>
  <c r="BA135" i="19"/>
  <c r="BB135" i="19"/>
  <c r="BA136" i="19"/>
  <c r="BB136" i="19"/>
  <c r="BA137" i="19"/>
  <c r="BB137" i="19"/>
  <c r="BA138" i="19"/>
  <c r="BB138" i="19"/>
  <c r="BA139" i="19"/>
  <c r="BB139" i="19"/>
  <c r="BA140" i="19"/>
  <c r="BB140" i="19"/>
  <c r="BA141" i="19"/>
  <c r="BB141" i="19"/>
  <c r="BA142" i="19"/>
  <c r="BB142" i="19"/>
  <c r="BA143" i="19"/>
  <c r="BB143" i="19"/>
  <c r="BA144" i="19"/>
  <c r="BB144" i="19"/>
  <c r="BA145" i="19"/>
  <c r="BB145" i="19"/>
  <c r="BA146" i="19"/>
  <c r="BB146" i="19"/>
  <c r="BA147" i="19"/>
  <c r="BB147" i="19"/>
  <c r="BA148" i="19"/>
  <c r="BB148" i="19"/>
  <c r="BA149" i="19"/>
  <c r="BB149" i="19"/>
  <c r="BA150" i="19"/>
  <c r="BB150" i="19"/>
  <c r="BA151" i="19"/>
  <c r="BB151" i="19"/>
  <c r="BA152" i="19"/>
  <c r="BB152" i="19"/>
  <c r="BA153" i="19"/>
  <c r="BB153" i="19"/>
  <c r="BA154" i="19"/>
  <c r="BB154" i="19"/>
  <c r="BA155" i="19"/>
  <c r="BB155" i="19"/>
  <c r="BA156" i="19"/>
  <c r="BB156" i="19"/>
  <c r="BA157" i="19"/>
  <c r="BB157" i="19"/>
  <c r="BA158" i="19"/>
  <c r="BB158" i="19"/>
  <c r="BA159" i="19"/>
  <c r="BB159" i="19"/>
  <c r="BA160" i="19"/>
  <c r="BB160" i="19"/>
  <c r="BA161" i="19"/>
  <c r="BB161" i="19"/>
  <c r="BA162" i="19"/>
  <c r="BB162" i="19"/>
  <c r="BA163" i="19"/>
  <c r="BB163" i="19"/>
  <c r="BA164" i="19"/>
  <c r="BB164" i="19"/>
  <c r="BA165" i="19"/>
  <c r="BB165" i="19"/>
  <c r="BA166" i="19"/>
  <c r="BB166" i="19"/>
  <c r="BA167" i="19"/>
  <c r="BB167" i="19"/>
  <c r="BA169" i="19"/>
  <c r="BB169" i="19"/>
  <c r="BA170" i="19"/>
  <c r="BB170" i="19"/>
  <c r="BA171" i="19"/>
  <c r="BB171" i="19"/>
  <c r="BA172" i="19"/>
  <c r="BB172" i="19"/>
  <c r="BA173" i="19"/>
  <c r="BB173" i="19"/>
  <c r="BA174" i="19"/>
  <c r="BB174" i="19"/>
  <c r="BA175" i="19"/>
  <c r="BB175" i="19"/>
  <c r="BA176" i="19"/>
  <c r="BB176" i="19"/>
  <c r="BA177" i="19"/>
  <c r="BB177" i="19"/>
  <c r="BA178" i="19"/>
  <c r="BB178" i="19"/>
  <c r="BA179" i="19"/>
  <c r="BB179" i="19"/>
  <c r="BA180" i="19"/>
  <c r="BB180" i="19"/>
  <c r="BA181" i="19"/>
  <c r="BB181" i="19"/>
  <c r="BA182" i="19"/>
  <c r="BB182" i="19"/>
  <c r="BA183" i="19"/>
  <c r="BB183" i="19"/>
  <c r="BA184" i="19"/>
  <c r="BB184" i="19"/>
  <c r="BA185" i="19"/>
  <c r="BB185" i="19"/>
  <c r="BA186" i="19"/>
  <c r="BB186" i="19"/>
  <c r="BA187" i="19"/>
  <c r="BB187" i="19"/>
  <c r="BA188" i="19"/>
  <c r="BB188" i="19"/>
  <c r="BA189" i="19"/>
  <c r="BB189" i="19"/>
  <c r="BA191" i="19"/>
  <c r="BB191" i="19"/>
  <c r="BA192" i="19"/>
  <c r="BB192" i="19"/>
  <c r="BA193" i="19"/>
  <c r="BB193" i="19"/>
  <c r="BA194" i="19"/>
  <c r="BB194" i="19"/>
  <c r="BA195" i="19"/>
  <c r="BB195" i="19"/>
  <c r="BA196" i="19"/>
  <c r="BB196" i="19"/>
  <c r="BA197" i="19"/>
  <c r="BB197" i="19"/>
  <c r="BA198" i="19"/>
  <c r="BB198" i="19"/>
  <c r="BA199" i="19"/>
  <c r="BB199" i="19"/>
  <c r="BA200" i="19"/>
  <c r="BB200" i="19"/>
  <c r="BA201" i="19"/>
  <c r="BB201" i="19"/>
  <c r="BA202" i="19"/>
  <c r="BB202" i="19"/>
  <c r="BA203" i="19"/>
  <c r="BB203" i="19"/>
  <c r="BA204" i="19"/>
  <c r="BB204" i="19"/>
  <c r="BA205" i="19"/>
  <c r="BB205" i="19"/>
  <c r="BA206" i="19"/>
  <c r="BB206" i="19"/>
  <c r="BA207" i="19"/>
  <c r="BB207" i="19"/>
  <c r="BA208" i="19"/>
  <c r="BB208" i="19"/>
  <c r="BA209" i="19"/>
  <c r="BB209" i="19"/>
  <c r="BA210" i="19"/>
  <c r="BB210" i="19"/>
  <c r="BA211" i="19"/>
  <c r="BB211" i="19"/>
  <c r="BA212" i="19"/>
  <c r="BB212" i="19"/>
  <c r="BA213" i="19"/>
  <c r="BB213" i="19"/>
  <c r="BA214" i="19"/>
  <c r="BB214" i="19"/>
  <c r="BA215" i="19"/>
  <c r="BB215" i="19"/>
  <c r="BA216" i="19"/>
  <c r="BB216" i="19"/>
  <c r="BA217" i="19"/>
  <c r="BB217" i="19"/>
  <c r="BA218" i="19"/>
  <c r="BB218" i="19"/>
  <c r="BA219" i="19"/>
  <c r="BB219" i="19"/>
  <c r="BA220" i="19"/>
  <c r="BB220" i="19"/>
  <c r="AV13" i="19"/>
  <c r="AW13" i="19"/>
  <c r="AV14" i="19"/>
  <c r="AW14" i="19"/>
  <c r="AV15" i="19"/>
  <c r="AW15" i="19"/>
  <c r="AV16" i="19"/>
  <c r="AW16" i="19"/>
  <c r="AV17" i="19"/>
  <c r="AW17" i="19"/>
  <c r="AV18" i="19"/>
  <c r="AW18" i="19"/>
  <c r="AV19" i="19"/>
  <c r="AW19" i="19"/>
  <c r="AV20" i="19"/>
  <c r="AW20" i="19"/>
  <c r="AV21" i="19"/>
  <c r="AW21" i="19"/>
  <c r="AV22" i="19"/>
  <c r="AW22" i="19"/>
  <c r="AV23" i="19"/>
  <c r="AW23" i="19"/>
  <c r="AV24" i="19"/>
  <c r="AW24" i="19"/>
  <c r="AV25" i="19"/>
  <c r="AW25" i="19"/>
  <c r="AV26" i="19"/>
  <c r="AW26" i="19"/>
  <c r="AV27" i="19"/>
  <c r="AW27" i="19"/>
  <c r="AV28" i="19"/>
  <c r="AW28" i="19"/>
  <c r="AV29" i="19"/>
  <c r="AW29" i="19"/>
  <c r="AV30" i="19"/>
  <c r="AW30" i="19"/>
  <c r="AV31" i="19"/>
  <c r="AW31" i="19"/>
  <c r="AV32" i="19"/>
  <c r="AW32" i="19"/>
  <c r="AV33" i="19"/>
  <c r="AW33" i="19"/>
  <c r="AV34" i="19"/>
  <c r="AW34" i="19"/>
  <c r="AV35" i="19"/>
  <c r="AW35" i="19"/>
  <c r="AV36" i="19"/>
  <c r="AW36" i="19"/>
  <c r="AV37" i="19"/>
  <c r="AW37" i="19"/>
  <c r="AV38" i="19"/>
  <c r="AW38" i="19"/>
  <c r="AV39" i="19"/>
  <c r="AW39" i="19"/>
  <c r="AV40" i="19"/>
  <c r="AW40" i="19"/>
  <c r="AV41" i="19"/>
  <c r="AW41" i="19"/>
  <c r="AV42" i="19"/>
  <c r="AW42" i="19"/>
  <c r="AV43" i="19"/>
  <c r="AW43" i="19"/>
  <c r="AV44" i="19"/>
  <c r="AW44" i="19"/>
  <c r="AV45" i="19"/>
  <c r="AW45" i="19"/>
  <c r="AV46" i="19"/>
  <c r="AW46" i="19"/>
  <c r="AV47" i="19"/>
  <c r="AW47" i="19"/>
  <c r="AV48" i="19"/>
  <c r="AW48" i="19"/>
  <c r="AV49" i="19"/>
  <c r="AW49" i="19"/>
  <c r="AV50" i="19"/>
  <c r="AW50" i="19"/>
  <c r="AV51" i="19"/>
  <c r="AW51" i="19"/>
  <c r="AV52" i="19"/>
  <c r="AW52" i="19"/>
  <c r="AV53" i="19"/>
  <c r="AW53" i="19"/>
  <c r="AV54" i="19"/>
  <c r="AW54" i="19"/>
  <c r="AV55" i="19"/>
  <c r="AW55" i="19"/>
  <c r="AV56" i="19"/>
  <c r="AW56" i="19"/>
  <c r="AV57" i="19"/>
  <c r="AW57" i="19"/>
  <c r="AV58" i="19"/>
  <c r="AW58" i="19"/>
  <c r="AV59" i="19"/>
  <c r="AW59" i="19"/>
  <c r="AV60" i="19"/>
  <c r="AW60" i="19"/>
  <c r="AV61" i="19"/>
  <c r="AW61" i="19"/>
  <c r="AV62" i="19"/>
  <c r="AW62" i="19"/>
  <c r="AV64" i="19"/>
  <c r="AW64" i="19"/>
  <c r="AV65" i="19"/>
  <c r="AW65" i="19"/>
  <c r="AV66" i="19"/>
  <c r="AW66" i="19"/>
  <c r="AV67" i="19"/>
  <c r="AW67" i="19"/>
  <c r="AV68" i="19"/>
  <c r="AW68" i="19"/>
  <c r="AV69" i="19"/>
  <c r="AW69" i="19"/>
  <c r="AV70" i="19"/>
  <c r="AW70" i="19"/>
  <c r="AV71" i="19"/>
  <c r="AW71" i="19"/>
  <c r="AV72" i="19"/>
  <c r="AW72" i="19"/>
  <c r="AV73" i="19"/>
  <c r="AW73" i="19"/>
  <c r="AV74" i="19"/>
  <c r="AW74" i="19"/>
  <c r="AV75" i="19"/>
  <c r="AW75" i="19"/>
  <c r="AV76" i="19"/>
  <c r="AW76" i="19"/>
  <c r="AV77" i="19"/>
  <c r="AW77" i="19"/>
  <c r="AV78" i="19"/>
  <c r="AW78" i="19"/>
  <c r="AV79" i="19"/>
  <c r="AW79" i="19"/>
  <c r="AV80" i="19"/>
  <c r="AW80" i="19"/>
  <c r="AV81" i="19"/>
  <c r="AW81" i="19"/>
  <c r="AV82" i="19"/>
  <c r="AW82" i="19"/>
  <c r="AV83" i="19"/>
  <c r="AW83" i="19"/>
  <c r="AV84" i="19"/>
  <c r="AW84" i="19"/>
  <c r="AV85" i="19"/>
  <c r="AW85" i="19"/>
  <c r="AV86" i="19"/>
  <c r="AW86" i="19"/>
  <c r="AV87" i="19"/>
  <c r="AW87" i="19"/>
  <c r="AV88" i="19"/>
  <c r="AW88" i="19"/>
  <c r="AV89" i="19"/>
  <c r="AW89" i="19"/>
  <c r="AV90" i="19"/>
  <c r="AW90" i="19"/>
  <c r="AV91" i="19"/>
  <c r="AW91" i="19"/>
  <c r="AV92" i="19"/>
  <c r="AW92" i="19"/>
  <c r="AV93" i="19"/>
  <c r="AW93" i="19"/>
  <c r="AV94" i="19"/>
  <c r="AW94" i="19"/>
  <c r="AV95" i="19"/>
  <c r="AW95" i="19"/>
  <c r="AV96" i="19"/>
  <c r="AW96" i="19"/>
  <c r="AV97" i="19"/>
  <c r="AW97" i="19"/>
  <c r="AV98" i="19"/>
  <c r="AW98" i="19"/>
  <c r="AV99" i="19"/>
  <c r="AW99" i="19"/>
  <c r="AV100" i="19"/>
  <c r="AW100" i="19"/>
  <c r="AV101" i="19"/>
  <c r="AW101" i="19"/>
  <c r="AV102" i="19"/>
  <c r="AW102" i="19"/>
  <c r="AV103" i="19"/>
  <c r="AW103" i="19"/>
  <c r="AV105" i="19"/>
  <c r="AW105" i="19"/>
  <c r="AV106" i="19"/>
  <c r="AW106" i="19"/>
  <c r="AV107" i="19"/>
  <c r="AW107" i="19"/>
  <c r="AV108" i="19"/>
  <c r="AW108" i="19"/>
  <c r="AV109" i="19"/>
  <c r="AW109" i="19"/>
  <c r="AV110" i="19"/>
  <c r="AW110" i="19"/>
  <c r="AV111" i="19"/>
  <c r="AW111" i="19"/>
  <c r="AV112" i="19"/>
  <c r="AW112" i="19"/>
  <c r="AV113" i="19"/>
  <c r="AW113" i="19"/>
  <c r="AV114" i="19"/>
  <c r="AW114" i="19"/>
  <c r="AV115" i="19"/>
  <c r="AW115" i="19"/>
  <c r="AV116" i="19"/>
  <c r="AW116" i="19"/>
  <c r="AV117" i="19"/>
  <c r="AW117" i="19"/>
  <c r="AV118" i="19"/>
  <c r="AW118" i="19"/>
  <c r="AV119" i="19"/>
  <c r="AW119" i="19"/>
  <c r="AV121" i="19"/>
  <c r="AW121" i="19"/>
  <c r="AV122" i="19"/>
  <c r="AW122" i="19"/>
  <c r="AV123" i="19"/>
  <c r="AW123" i="19"/>
  <c r="AV124" i="19"/>
  <c r="AW124" i="19"/>
  <c r="AV125" i="19"/>
  <c r="AW125" i="19"/>
  <c r="AV126" i="19"/>
  <c r="AW126" i="19"/>
  <c r="AV127" i="19"/>
  <c r="AW127" i="19"/>
  <c r="AV128" i="19"/>
  <c r="AW128" i="19"/>
  <c r="AV129" i="19"/>
  <c r="AW129" i="19"/>
  <c r="AV130" i="19"/>
  <c r="AW130" i="19"/>
  <c r="AV131" i="19"/>
  <c r="AW131" i="19"/>
  <c r="AV132" i="19"/>
  <c r="AW132" i="19"/>
  <c r="AV133" i="19"/>
  <c r="AW133" i="19"/>
  <c r="AV134" i="19"/>
  <c r="AW134" i="19"/>
  <c r="AV135" i="19"/>
  <c r="AW135" i="19"/>
  <c r="AV136" i="19"/>
  <c r="AW136" i="19"/>
  <c r="AV137" i="19"/>
  <c r="AW137" i="19"/>
  <c r="AV138" i="19"/>
  <c r="AW138" i="19"/>
  <c r="AV139" i="19"/>
  <c r="AW139" i="19"/>
  <c r="AV140" i="19"/>
  <c r="AW140" i="19"/>
  <c r="AV141" i="19"/>
  <c r="AW141" i="19"/>
  <c r="AV142" i="19"/>
  <c r="AW142" i="19"/>
  <c r="AV143" i="19"/>
  <c r="AW143" i="19"/>
  <c r="AV144" i="19"/>
  <c r="AW144" i="19"/>
  <c r="AV145" i="19"/>
  <c r="AW145" i="19"/>
  <c r="AV146" i="19"/>
  <c r="AW146" i="19"/>
  <c r="AV147" i="19"/>
  <c r="AW147" i="19"/>
  <c r="AV148" i="19"/>
  <c r="AW148" i="19"/>
  <c r="AV149" i="19"/>
  <c r="AW149" i="19"/>
  <c r="AV150" i="19"/>
  <c r="AW150" i="19"/>
  <c r="AV151" i="19"/>
  <c r="AW151" i="19"/>
  <c r="AV152" i="19"/>
  <c r="AW152" i="19"/>
  <c r="AV153" i="19"/>
  <c r="AW153" i="19"/>
  <c r="AV154" i="19"/>
  <c r="AW154" i="19"/>
  <c r="AV155" i="19"/>
  <c r="AW155" i="19"/>
  <c r="AV156" i="19"/>
  <c r="AW156" i="19"/>
  <c r="AV157" i="19"/>
  <c r="AW157" i="19"/>
  <c r="AV158" i="19"/>
  <c r="AW158" i="19"/>
  <c r="AV159" i="19"/>
  <c r="AW159" i="19"/>
  <c r="AV160" i="19"/>
  <c r="AW160" i="19"/>
  <c r="AV161" i="19"/>
  <c r="AW161" i="19"/>
  <c r="AV162" i="19"/>
  <c r="AW162" i="19"/>
  <c r="AV163" i="19"/>
  <c r="AW163" i="19"/>
  <c r="AV164" i="19"/>
  <c r="AW164" i="19"/>
  <c r="AV165" i="19"/>
  <c r="AW165" i="19"/>
  <c r="AV166" i="19"/>
  <c r="AW166" i="19"/>
  <c r="AV167" i="19"/>
  <c r="AW167" i="19"/>
  <c r="AV169" i="19"/>
  <c r="AW169" i="19"/>
  <c r="AV170" i="19"/>
  <c r="AW170" i="19"/>
  <c r="AV171" i="19"/>
  <c r="AW171" i="19"/>
  <c r="AV172" i="19"/>
  <c r="AW172" i="19"/>
  <c r="AV173" i="19"/>
  <c r="AW173" i="19"/>
  <c r="AV174" i="19"/>
  <c r="AW174" i="19"/>
  <c r="AV175" i="19"/>
  <c r="AW175" i="19"/>
  <c r="AV176" i="19"/>
  <c r="AW176" i="19"/>
  <c r="AV177" i="19"/>
  <c r="AW177" i="19"/>
  <c r="AV178" i="19"/>
  <c r="AW178" i="19"/>
  <c r="AV179" i="19"/>
  <c r="AW179" i="19"/>
  <c r="AV180" i="19"/>
  <c r="AW180" i="19"/>
  <c r="AV181" i="19"/>
  <c r="AW181" i="19"/>
  <c r="AV182" i="19"/>
  <c r="AW182" i="19"/>
  <c r="AV183" i="19"/>
  <c r="AW183" i="19"/>
  <c r="AV184" i="19"/>
  <c r="AW184" i="19"/>
  <c r="AV185" i="19"/>
  <c r="AW185" i="19"/>
  <c r="AV186" i="19"/>
  <c r="AW186" i="19"/>
  <c r="AV187" i="19"/>
  <c r="AW187" i="19"/>
  <c r="AV188" i="19"/>
  <c r="AW188" i="19"/>
  <c r="AV189" i="19"/>
  <c r="AW189" i="19"/>
  <c r="AV191" i="19"/>
  <c r="AW191" i="19"/>
  <c r="AV192" i="19"/>
  <c r="AW192" i="19"/>
  <c r="AV193" i="19"/>
  <c r="AW193" i="19"/>
  <c r="AV194" i="19"/>
  <c r="AW194" i="19"/>
  <c r="AV195" i="19"/>
  <c r="AW195" i="19"/>
  <c r="AV196" i="19"/>
  <c r="AW196" i="19"/>
  <c r="AV197" i="19"/>
  <c r="AW197" i="19"/>
  <c r="AV198" i="19"/>
  <c r="AW198" i="19"/>
  <c r="AV199" i="19"/>
  <c r="AW199" i="19"/>
  <c r="AV200" i="19"/>
  <c r="AW200" i="19"/>
  <c r="AV201" i="19"/>
  <c r="AW201" i="19"/>
  <c r="AV202" i="19"/>
  <c r="AW202" i="19"/>
  <c r="AV203" i="19"/>
  <c r="AW203" i="19"/>
  <c r="AV204" i="19"/>
  <c r="AW204" i="19"/>
  <c r="AV205" i="19"/>
  <c r="AW205" i="19"/>
  <c r="AV206" i="19"/>
  <c r="AW206" i="19"/>
  <c r="AV207" i="19"/>
  <c r="AW207" i="19"/>
  <c r="AV208" i="19"/>
  <c r="AW208" i="19"/>
  <c r="AV209" i="19"/>
  <c r="AW209" i="19"/>
  <c r="AV210" i="19"/>
  <c r="AW210" i="19"/>
  <c r="AV211" i="19"/>
  <c r="AW211" i="19"/>
  <c r="AV212" i="19"/>
  <c r="AW212" i="19"/>
  <c r="AV213" i="19"/>
  <c r="AW213" i="19"/>
  <c r="AV214" i="19"/>
  <c r="AW214" i="19"/>
  <c r="AV215" i="19"/>
  <c r="AW215" i="19"/>
  <c r="AV216" i="19"/>
  <c r="AW216" i="19"/>
  <c r="AV217" i="19"/>
  <c r="AW217" i="19"/>
  <c r="AV218" i="19"/>
  <c r="AW218" i="19"/>
  <c r="AV219" i="19"/>
  <c r="AW219" i="19"/>
  <c r="AV220" i="19"/>
  <c r="AW220" i="19"/>
  <c r="AQ13" i="19"/>
  <c r="AR13" i="19"/>
  <c r="AQ14" i="19"/>
  <c r="AR14" i="19"/>
  <c r="AQ15" i="19"/>
  <c r="AR15" i="19"/>
  <c r="AQ16" i="19"/>
  <c r="AR16" i="19"/>
  <c r="AQ17" i="19"/>
  <c r="AR17" i="19"/>
  <c r="AQ18" i="19"/>
  <c r="AR18" i="19"/>
  <c r="AQ19" i="19"/>
  <c r="AR19" i="19"/>
  <c r="AQ20" i="19"/>
  <c r="AR20" i="19"/>
  <c r="AQ21" i="19"/>
  <c r="AR21" i="19"/>
  <c r="AQ22" i="19"/>
  <c r="AR22" i="19"/>
  <c r="AQ23" i="19"/>
  <c r="AR23" i="19"/>
  <c r="AQ24" i="19"/>
  <c r="AR24" i="19"/>
  <c r="AQ25" i="19"/>
  <c r="AR25" i="19"/>
  <c r="AQ26" i="19"/>
  <c r="AR26" i="19"/>
  <c r="AQ27" i="19"/>
  <c r="AR27" i="19"/>
  <c r="AQ28" i="19"/>
  <c r="AR28" i="19"/>
  <c r="AQ29" i="19"/>
  <c r="AR29" i="19"/>
  <c r="AQ30" i="19"/>
  <c r="AR30" i="19"/>
  <c r="AQ31" i="19"/>
  <c r="AR31" i="19"/>
  <c r="AQ32" i="19"/>
  <c r="AR32" i="19"/>
  <c r="AQ33" i="19"/>
  <c r="AR33" i="19"/>
  <c r="AQ34" i="19"/>
  <c r="AR34" i="19"/>
  <c r="AQ35" i="19"/>
  <c r="AR35" i="19"/>
  <c r="AQ36" i="19"/>
  <c r="AR36" i="19"/>
  <c r="AQ37" i="19"/>
  <c r="AR37" i="19"/>
  <c r="AQ38" i="19"/>
  <c r="AR38" i="19"/>
  <c r="AQ39" i="19"/>
  <c r="AR39" i="19"/>
  <c r="AQ40" i="19"/>
  <c r="AR40" i="19"/>
  <c r="AQ41" i="19"/>
  <c r="AR41" i="19"/>
  <c r="AQ42" i="19"/>
  <c r="AR42" i="19"/>
  <c r="AQ43" i="19"/>
  <c r="AR43" i="19"/>
  <c r="AQ44" i="19"/>
  <c r="AR44" i="19"/>
  <c r="AQ45" i="19"/>
  <c r="AR45" i="19"/>
  <c r="AQ46" i="19"/>
  <c r="AR46" i="19"/>
  <c r="AQ47" i="19"/>
  <c r="AR47" i="19"/>
  <c r="AQ48" i="19"/>
  <c r="AR48" i="19"/>
  <c r="AQ49" i="19"/>
  <c r="AR49" i="19"/>
  <c r="AQ50" i="19"/>
  <c r="AR50" i="19"/>
  <c r="AQ51" i="19"/>
  <c r="AR51" i="19"/>
  <c r="AQ52" i="19"/>
  <c r="AR52" i="19"/>
  <c r="AQ53" i="19"/>
  <c r="AR53" i="19"/>
  <c r="AQ54" i="19"/>
  <c r="AR54" i="19"/>
  <c r="AQ55" i="19"/>
  <c r="AR55" i="19"/>
  <c r="AQ56" i="19"/>
  <c r="AR56" i="19"/>
  <c r="AQ57" i="19"/>
  <c r="AR57" i="19"/>
  <c r="AQ58" i="19"/>
  <c r="AR58" i="19"/>
  <c r="AQ59" i="19"/>
  <c r="AR59" i="19"/>
  <c r="AQ60" i="19"/>
  <c r="AR60" i="19"/>
  <c r="AQ61" i="19"/>
  <c r="AR61" i="19"/>
  <c r="AQ62" i="19"/>
  <c r="AR62" i="19"/>
  <c r="AQ64" i="19"/>
  <c r="AR64" i="19"/>
  <c r="AQ65" i="19"/>
  <c r="AR65" i="19"/>
  <c r="AQ66" i="19"/>
  <c r="AR66" i="19"/>
  <c r="AQ67" i="19"/>
  <c r="AR67" i="19"/>
  <c r="AQ68" i="19"/>
  <c r="AR68" i="19"/>
  <c r="AQ69" i="19"/>
  <c r="AR69" i="19"/>
  <c r="AQ70" i="19"/>
  <c r="AR70" i="19"/>
  <c r="AQ71" i="19"/>
  <c r="AR71" i="19"/>
  <c r="AQ72" i="19"/>
  <c r="AR72" i="19"/>
  <c r="AQ73" i="19"/>
  <c r="AR73" i="19"/>
  <c r="AQ74" i="19"/>
  <c r="AR74" i="19"/>
  <c r="AQ75" i="19"/>
  <c r="AR75" i="19"/>
  <c r="AQ76" i="19"/>
  <c r="AR76" i="19"/>
  <c r="AQ77" i="19"/>
  <c r="AR77" i="19"/>
  <c r="AQ78" i="19"/>
  <c r="AR78" i="19"/>
  <c r="AQ79" i="19"/>
  <c r="AR79" i="19"/>
  <c r="AQ80" i="19"/>
  <c r="AR80" i="19"/>
  <c r="AQ81" i="19"/>
  <c r="AR81" i="19"/>
  <c r="AQ82" i="19"/>
  <c r="AR82" i="19"/>
  <c r="AQ83" i="19"/>
  <c r="AR83" i="19"/>
  <c r="AQ84" i="19"/>
  <c r="AR84" i="19"/>
  <c r="AQ85" i="19"/>
  <c r="AR85" i="19"/>
  <c r="AQ86" i="19"/>
  <c r="AR86" i="19"/>
  <c r="AQ87" i="19"/>
  <c r="AR87" i="19"/>
  <c r="AQ88" i="19"/>
  <c r="AR88" i="19"/>
  <c r="AQ89" i="19"/>
  <c r="AR89" i="19"/>
  <c r="AQ90" i="19"/>
  <c r="AR90" i="19"/>
  <c r="AQ91" i="19"/>
  <c r="AR91" i="19"/>
  <c r="AQ92" i="19"/>
  <c r="AR92" i="19"/>
  <c r="AQ93" i="19"/>
  <c r="AR93" i="19"/>
  <c r="AQ94" i="19"/>
  <c r="AR94" i="19"/>
  <c r="AQ95" i="19"/>
  <c r="AR95" i="19"/>
  <c r="AQ96" i="19"/>
  <c r="AR96" i="19"/>
  <c r="AQ97" i="19"/>
  <c r="AR97" i="19"/>
  <c r="AQ98" i="19"/>
  <c r="AR98" i="19"/>
  <c r="AQ99" i="19"/>
  <c r="AR99" i="19"/>
  <c r="AQ100" i="19"/>
  <c r="AR100" i="19"/>
  <c r="AQ101" i="19"/>
  <c r="AR101" i="19"/>
  <c r="AQ102" i="19"/>
  <c r="AR102" i="19"/>
  <c r="AQ103" i="19"/>
  <c r="AR103" i="19"/>
  <c r="AQ105" i="19"/>
  <c r="AR105" i="19"/>
  <c r="AQ106" i="19"/>
  <c r="AR106" i="19"/>
  <c r="AQ107" i="19"/>
  <c r="AR107" i="19"/>
  <c r="AQ108" i="19"/>
  <c r="AR108" i="19"/>
  <c r="AQ109" i="19"/>
  <c r="AR109" i="19"/>
  <c r="AQ110" i="19"/>
  <c r="AR110" i="19"/>
  <c r="AQ111" i="19"/>
  <c r="AR111" i="19"/>
  <c r="AQ112" i="19"/>
  <c r="AR112" i="19"/>
  <c r="AQ113" i="19"/>
  <c r="AR113" i="19"/>
  <c r="AQ114" i="19"/>
  <c r="AR114" i="19"/>
  <c r="AQ115" i="19"/>
  <c r="AR115" i="19"/>
  <c r="AQ116" i="19"/>
  <c r="AR116" i="19"/>
  <c r="AQ117" i="19"/>
  <c r="AR117" i="19"/>
  <c r="AQ118" i="19"/>
  <c r="AR118" i="19"/>
  <c r="AQ119" i="19"/>
  <c r="AR119" i="19"/>
  <c r="AQ121" i="19"/>
  <c r="AR121" i="19"/>
  <c r="AQ122" i="19"/>
  <c r="AR122" i="19"/>
  <c r="AQ123" i="19"/>
  <c r="AR123" i="19"/>
  <c r="AQ124" i="19"/>
  <c r="AR124" i="19"/>
  <c r="AQ125" i="19"/>
  <c r="AR125" i="19"/>
  <c r="AQ126" i="19"/>
  <c r="AR126" i="19"/>
  <c r="AQ127" i="19"/>
  <c r="AR127" i="19"/>
  <c r="AQ128" i="19"/>
  <c r="AR128" i="19"/>
  <c r="AQ129" i="19"/>
  <c r="AR129" i="19"/>
  <c r="AQ130" i="19"/>
  <c r="AR130" i="19"/>
  <c r="AQ131" i="19"/>
  <c r="AR131" i="19"/>
  <c r="AQ132" i="19"/>
  <c r="AR132" i="19"/>
  <c r="AQ133" i="19"/>
  <c r="AR133" i="19"/>
  <c r="AQ134" i="19"/>
  <c r="AR134" i="19"/>
  <c r="AQ135" i="19"/>
  <c r="AR135" i="19"/>
  <c r="AQ136" i="19"/>
  <c r="AR136" i="19"/>
  <c r="AQ137" i="19"/>
  <c r="AR137" i="19"/>
  <c r="AQ138" i="19"/>
  <c r="AR138" i="19"/>
  <c r="AQ139" i="19"/>
  <c r="AR139" i="19"/>
  <c r="AQ140" i="19"/>
  <c r="AR140" i="19"/>
  <c r="AQ141" i="19"/>
  <c r="AR141" i="19"/>
  <c r="AQ142" i="19"/>
  <c r="AR142" i="19"/>
  <c r="AQ143" i="19"/>
  <c r="AR143" i="19"/>
  <c r="AQ144" i="19"/>
  <c r="AR144" i="19"/>
  <c r="AQ145" i="19"/>
  <c r="AR145" i="19"/>
  <c r="AQ146" i="19"/>
  <c r="AR146" i="19"/>
  <c r="AQ147" i="19"/>
  <c r="AR147" i="19"/>
  <c r="AQ148" i="19"/>
  <c r="AR148" i="19"/>
  <c r="AQ149" i="19"/>
  <c r="AR149" i="19"/>
  <c r="AQ150" i="19"/>
  <c r="AR150" i="19"/>
  <c r="AQ151" i="19"/>
  <c r="AR151" i="19"/>
  <c r="AQ152" i="19"/>
  <c r="AR152" i="19"/>
  <c r="AQ153" i="19"/>
  <c r="AR153" i="19"/>
  <c r="AQ154" i="19"/>
  <c r="AR154" i="19"/>
  <c r="AQ155" i="19"/>
  <c r="AR155" i="19"/>
  <c r="AQ156" i="19"/>
  <c r="AR156" i="19"/>
  <c r="AQ157" i="19"/>
  <c r="AR157" i="19"/>
  <c r="AQ158" i="19"/>
  <c r="AR158" i="19"/>
  <c r="AQ159" i="19"/>
  <c r="AR159" i="19"/>
  <c r="AQ160" i="19"/>
  <c r="AR160" i="19"/>
  <c r="AQ161" i="19"/>
  <c r="AR161" i="19"/>
  <c r="AQ162" i="19"/>
  <c r="AR162" i="19"/>
  <c r="AQ163" i="19"/>
  <c r="AR163" i="19"/>
  <c r="AQ164" i="19"/>
  <c r="AR164" i="19"/>
  <c r="AQ165" i="19"/>
  <c r="AR165" i="19"/>
  <c r="AQ166" i="19"/>
  <c r="AR166" i="19"/>
  <c r="AQ167" i="19"/>
  <c r="AR167" i="19"/>
  <c r="AQ169" i="19"/>
  <c r="AR169" i="19"/>
  <c r="AQ170" i="19"/>
  <c r="AR170" i="19"/>
  <c r="AQ171" i="19"/>
  <c r="AR171" i="19"/>
  <c r="AQ172" i="19"/>
  <c r="AR172" i="19"/>
  <c r="AQ173" i="19"/>
  <c r="AR173" i="19"/>
  <c r="AQ174" i="19"/>
  <c r="AR174" i="19"/>
  <c r="AQ175" i="19"/>
  <c r="AR175" i="19"/>
  <c r="AQ176" i="19"/>
  <c r="AR176" i="19"/>
  <c r="AQ177" i="19"/>
  <c r="AR177" i="19"/>
  <c r="AQ178" i="19"/>
  <c r="AR178" i="19"/>
  <c r="AQ179" i="19"/>
  <c r="AR179" i="19"/>
  <c r="AQ180" i="19"/>
  <c r="AR180" i="19"/>
  <c r="AQ181" i="19"/>
  <c r="AR181" i="19"/>
  <c r="AQ182" i="19"/>
  <c r="AR182" i="19"/>
  <c r="AQ183" i="19"/>
  <c r="AR183" i="19"/>
  <c r="AQ184" i="19"/>
  <c r="AR184" i="19"/>
  <c r="AQ185" i="19"/>
  <c r="AR185" i="19"/>
  <c r="AQ186" i="19"/>
  <c r="AR186" i="19"/>
  <c r="AQ187" i="19"/>
  <c r="AR187" i="19"/>
  <c r="AQ188" i="19"/>
  <c r="AR188" i="19"/>
  <c r="AQ189" i="19"/>
  <c r="AR189" i="19"/>
  <c r="AQ191" i="19"/>
  <c r="AR191" i="19"/>
  <c r="AQ192" i="19"/>
  <c r="AR192" i="19"/>
  <c r="AQ193" i="19"/>
  <c r="AR193" i="19"/>
  <c r="AQ194" i="19"/>
  <c r="AR194" i="19"/>
  <c r="AQ195" i="19"/>
  <c r="AR195" i="19"/>
  <c r="AQ196" i="19"/>
  <c r="AR196" i="19"/>
  <c r="AQ197" i="19"/>
  <c r="AR197" i="19"/>
  <c r="AQ198" i="19"/>
  <c r="AR198" i="19"/>
  <c r="AQ199" i="19"/>
  <c r="AR199" i="19"/>
  <c r="AQ200" i="19"/>
  <c r="AR200" i="19"/>
  <c r="AQ201" i="19"/>
  <c r="AR201" i="19"/>
  <c r="AQ202" i="19"/>
  <c r="AR202" i="19"/>
  <c r="AQ203" i="19"/>
  <c r="AR203" i="19"/>
  <c r="AQ204" i="19"/>
  <c r="AR204" i="19"/>
  <c r="AQ205" i="19"/>
  <c r="AR205" i="19"/>
  <c r="AQ206" i="19"/>
  <c r="AR206" i="19"/>
  <c r="AQ207" i="19"/>
  <c r="AR207" i="19"/>
  <c r="AQ208" i="19"/>
  <c r="AR208" i="19"/>
  <c r="AQ209" i="19"/>
  <c r="AR209" i="19"/>
  <c r="AQ210" i="19"/>
  <c r="AR210" i="19"/>
  <c r="AQ211" i="19"/>
  <c r="AR211" i="19"/>
  <c r="AQ212" i="19"/>
  <c r="AR212" i="19"/>
  <c r="AQ213" i="19"/>
  <c r="AR213" i="19"/>
  <c r="AQ214" i="19"/>
  <c r="AR214" i="19"/>
  <c r="AQ215" i="19"/>
  <c r="AR215" i="19"/>
  <c r="AQ216" i="19"/>
  <c r="AR216" i="19"/>
  <c r="AQ217" i="19"/>
  <c r="AR217" i="19"/>
  <c r="AQ218" i="19"/>
  <c r="AR218" i="19"/>
  <c r="AQ219" i="19"/>
  <c r="AR219" i="19"/>
  <c r="AQ220" i="19"/>
  <c r="AR220" i="19"/>
  <c r="BK13" i="18"/>
  <c r="BL13" i="18"/>
  <c r="BK14" i="18"/>
  <c r="BL14" i="18"/>
  <c r="BK15" i="18"/>
  <c r="BL15" i="18"/>
  <c r="BK16" i="18"/>
  <c r="BL16" i="18"/>
  <c r="BK17" i="18"/>
  <c r="BL17" i="18"/>
  <c r="BK19" i="18"/>
  <c r="BL19" i="18"/>
  <c r="BK20" i="18"/>
  <c r="BL20" i="18"/>
  <c r="BK21" i="18"/>
  <c r="BL21" i="18"/>
  <c r="BK22" i="18"/>
  <c r="BL22" i="18"/>
  <c r="BK23" i="18"/>
  <c r="BL23" i="18"/>
  <c r="BK24" i="18"/>
  <c r="BL24" i="18"/>
  <c r="BK25" i="18"/>
  <c r="BL25" i="18"/>
  <c r="BK26" i="18"/>
  <c r="BL26" i="18"/>
  <c r="BK27" i="18"/>
  <c r="BL27" i="18"/>
  <c r="BK28" i="18"/>
  <c r="BL28" i="18"/>
  <c r="BK29" i="18"/>
  <c r="BL29" i="18"/>
  <c r="BK30" i="18"/>
  <c r="BL30" i="18"/>
  <c r="BK31" i="18"/>
  <c r="BL31" i="18"/>
  <c r="BK32" i="18"/>
  <c r="BL32" i="18"/>
  <c r="BK33" i="18"/>
  <c r="BL33" i="18"/>
  <c r="BK34" i="18"/>
  <c r="BL34" i="18"/>
  <c r="BK35" i="18"/>
  <c r="BL35" i="18"/>
  <c r="BK36" i="18"/>
  <c r="BL36" i="18"/>
  <c r="BK37" i="18"/>
  <c r="BL37" i="18"/>
  <c r="BK39" i="18"/>
  <c r="BL39" i="18"/>
  <c r="BK40" i="18"/>
  <c r="BL40" i="18"/>
  <c r="BK41" i="18"/>
  <c r="BL41" i="18"/>
  <c r="BK42" i="18"/>
  <c r="BL42" i="18"/>
  <c r="BK43" i="18"/>
  <c r="BL43" i="18"/>
  <c r="BK44" i="18"/>
  <c r="BL44" i="18"/>
  <c r="BK45" i="18"/>
  <c r="BL45" i="18"/>
  <c r="BK46" i="18"/>
  <c r="BL46" i="18"/>
  <c r="BK47" i="18"/>
  <c r="BL47" i="18"/>
  <c r="BK48" i="18"/>
  <c r="BL48" i="18"/>
  <c r="BK49" i="18"/>
  <c r="BL49" i="18"/>
  <c r="BK50" i="18"/>
  <c r="BL50" i="18"/>
  <c r="BK51" i="18"/>
  <c r="BL51" i="18"/>
  <c r="BK52" i="18"/>
  <c r="BL52" i="18"/>
  <c r="BK53" i="18"/>
  <c r="BL53" i="18"/>
  <c r="BK54" i="18"/>
  <c r="BL54" i="18"/>
  <c r="BK55" i="18"/>
  <c r="BL55" i="18"/>
  <c r="BK56" i="18"/>
  <c r="BL56" i="18"/>
  <c r="BK57" i="18"/>
  <c r="BL57" i="18"/>
  <c r="BK58" i="18"/>
  <c r="BL58" i="18"/>
  <c r="BK60" i="18"/>
  <c r="BL60" i="18"/>
  <c r="BK61" i="18"/>
  <c r="BL61" i="18"/>
  <c r="BK62" i="18"/>
  <c r="BL62" i="18"/>
  <c r="BK63" i="18"/>
  <c r="BL63" i="18"/>
  <c r="BK64" i="18"/>
  <c r="BL64" i="18"/>
  <c r="BK65" i="18"/>
  <c r="BL65" i="18"/>
  <c r="BK66" i="18"/>
  <c r="BL66" i="18"/>
  <c r="BK67" i="18"/>
  <c r="BL67" i="18"/>
  <c r="BK68" i="18"/>
  <c r="BL68" i="18"/>
  <c r="BK69" i="18"/>
  <c r="BL69" i="18"/>
  <c r="BK70" i="18"/>
  <c r="BL70" i="18"/>
  <c r="BF13" i="18"/>
  <c r="BG13" i="18"/>
  <c r="BF14" i="18"/>
  <c r="BG14" i="18"/>
  <c r="BF15" i="18"/>
  <c r="BG15" i="18"/>
  <c r="BF16" i="18"/>
  <c r="BG16" i="18"/>
  <c r="BF17" i="18"/>
  <c r="BG17" i="18"/>
  <c r="BF19" i="18"/>
  <c r="BG19" i="18"/>
  <c r="BF20" i="18"/>
  <c r="BG20" i="18"/>
  <c r="BF21" i="18"/>
  <c r="BG21" i="18"/>
  <c r="BF22" i="18"/>
  <c r="BG22" i="18"/>
  <c r="BF23" i="18"/>
  <c r="BG23" i="18"/>
  <c r="BF24" i="18"/>
  <c r="BG24" i="18"/>
  <c r="BF25" i="18"/>
  <c r="BG25" i="18"/>
  <c r="BF26" i="18"/>
  <c r="BG26" i="18"/>
  <c r="BF27" i="18"/>
  <c r="BG27" i="18"/>
  <c r="BF28" i="18"/>
  <c r="BG28" i="18"/>
  <c r="BF29" i="18"/>
  <c r="BG29" i="18"/>
  <c r="BF30" i="18"/>
  <c r="BG30" i="18"/>
  <c r="BF31" i="18"/>
  <c r="BG31" i="18"/>
  <c r="BF32" i="18"/>
  <c r="BG32" i="18"/>
  <c r="BF33" i="18"/>
  <c r="BG33" i="18"/>
  <c r="BF34" i="18"/>
  <c r="BG34" i="18"/>
  <c r="BF35" i="18"/>
  <c r="BG35" i="18"/>
  <c r="BF36" i="18"/>
  <c r="BG36" i="18"/>
  <c r="BF37" i="18"/>
  <c r="BG37" i="18"/>
  <c r="BF39" i="18"/>
  <c r="BG39" i="18"/>
  <c r="BF40" i="18"/>
  <c r="BG40" i="18"/>
  <c r="BF41" i="18"/>
  <c r="BG41" i="18"/>
  <c r="BF42" i="18"/>
  <c r="BG42" i="18"/>
  <c r="BF43" i="18"/>
  <c r="BG43" i="18"/>
  <c r="BF44" i="18"/>
  <c r="BG44" i="18"/>
  <c r="BF45" i="18"/>
  <c r="BG45" i="18"/>
  <c r="BF46" i="18"/>
  <c r="BG46" i="18"/>
  <c r="BF47" i="18"/>
  <c r="BG47" i="18"/>
  <c r="BF48" i="18"/>
  <c r="BG48" i="18"/>
  <c r="BF49" i="18"/>
  <c r="BG49" i="18"/>
  <c r="BF50" i="18"/>
  <c r="BG50" i="18"/>
  <c r="BF51" i="18"/>
  <c r="BG51" i="18"/>
  <c r="BF52" i="18"/>
  <c r="BG52" i="18"/>
  <c r="BF53" i="18"/>
  <c r="BG53" i="18"/>
  <c r="BF54" i="18"/>
  <c r="BG54" i="18"/>
  <c r="BF55" i="18"/>
  <c r="BG55" i="18"/>
  <c r="BF56" i="18"/>
  <c r="BG56" i="18"/>
  <c r="BF57" i="18"/>
  <c r="BG57" i="18"/>
  <c r="BF58" i="18"/>
  <c r="BG58" i="18"/>
  <c r="BF60" i="18"/>
  <c r="BG60" i="18"/>
  <c r="BF61" i="18"/>
  <c r="BG61" i="18"/>
  <c r="BF62" i="18"/>
  <c r="BG62" i="18"/>
  <c r="BF63" i="18"/>
  <c r="BG63" i="18"/>
  <c r="BF64" i="18"/>
  <c r="BG64" i="18"/>
  <c r="BF65" i="18"/>
  <c r="BG65" i="18"/>
  <c r="BF66" i="18"/>
  <c r="BG66" i="18"/>
  <c r="BF67" i="18"/>
  <c r="BG67" i="18"/>
  <c r="BF68" i="18"/>
  <c r="BG68" i="18"/>
  <c r="BF69" i="18"/>
  <c r="BG69" i="18"/>
  <c r="BF70" i="18"/>
  <c r="BG70" i="18"/>
  <c r="BA13" i="18"/>
  <c r="BB13" i="18"/>
  <c r="BA14" i="18"/>
  <c r="BB14" i="18"/>
  <c r="BA15" i="18"/>
  <c r="BB15" i="18"/>
  <c r="BA16" i="18"/>
  <c r="BB16" i="18"/>
  <c r="BA17" i="18"/>
  <c r="BB17" i="18"/>
  <c r="BA19" i="18"/>
  <c r="BB19" i="18"/>
  <c r="BA20" i="18"/>
  <c r="BB20" i="18"/>
  <c r="BA21" i="18"/>
  <c r="BB21" i="18"/>
  <c r="BA22" i="18"/>
  <c r="BB22" i="18"/>
  <c r="BA23" i="18"/>
  <c r="BB23" i="18"/>
  <c r="BA24" i="18"/>
  <c r="BB24" i="18"/>
  <c r="BA25" i="18"/>
  <c r="BB25" i="18"/>
  <c r="BA26" i="18"/>
  <c r="BB26" i="18"/>
  <c r="BA27" i="18"/>
  <c r="BB27" i="18"/>
  <c r="BA28" i="18"/>
  <c r="BB28" i="18"/>
  <c r="BA29" i="18"/>
  <c r="BB29" i="18"/>
  <c r="BA30" i="18"/>
  <c r="BB30" i="18"/>
  <c r="BA31" i="18"/>
  <c r="BB31" i="18"/>
  <c r="BA32" i="18"/>
  <c r="BB32" i="18"/>
  <c r="BA33" i="18"/>
  <c r="BB33" i="18"/>
  <c r="BA34" i="18"/>
  <c r="BB34" i="18"/>
  <c r="BA35" i="18"/>
  <c r="BB35" i="18"/>
  <c r="BA36" i="18"/>
  <c r="BB36" i="18"/>
  <c r="BA37" i="18"/>
  <c r="BB37" i="18"/>
  <c r="BA39" i="18"/>
  <c r="BB39" i="18"/>
  <c r="BA40" i="18"/>
  <c r="BB40" i="18"/>
  <c r="BA41" i="18"/>
  <c r="BB41" i="18"/>
  <c r="BA42" i="18"/>
  <c r="BB42" i="18"/>
  <c r="BA43" i="18"/>
  <c r="BB43" i="18"/>
  <c r="BA44" i="18"/>
  <c r="BB44" i="18"/>
  <c r="BA45" i="18"/>
  <c r="BB45" i="18"/>
  <c r="BA46" i="18"/>
  <c r="BB46" i="18"/>
  <c r="BA47" i="18"/>
  <c r="BB47" i="18"/>
  <c r="BA48" i="18"/>
  <c r="BB48" i="18"/>
  <c r="BA49" i="18"/>
  <c r="BB49" i="18"/>
  <c r="BA50" i="18"/>
  <c r="BB50" i="18"/>
  <c r="BA51" i="18"/>
  <c r="BB51" i="18"/>
  <c r="BA52" i="18"/>
  <c r="BB52" i="18"/>
  <c r="BA53" i="18"/>
  <c r="BB53" i="18"/>
  <c r="BA54" i="18"/>
  <c r="BB54" i="18"/>
  <c r="BA55" i="18"/>
  <c r="BB55" i="18"/>
  <c r="BA56" i="18"/>
  <c r="BB56" i="18"/>
  <c r="BA57" i="18"/>
  <c r="BB57" i="18"/>
  <c r="BA58" i="18"/>
  <c r="BB58" i="18"/>
  <c r="BA60" i="18"/>
  <c r="BB60" i="18"/>
  <c r="BA61" i="18"/>
  <c r="BB61" i="18"/>
  <c r="BA62" i="18"/>
  <c r="BB62" i="18"/>
  <c r="BA63" i="18"/>
  <c r="BB63" i="18"/>
  <c r="BA64" i="18"/>
  <c r="BB64" i="18"/>
  <c r="BA65" i="18"/>
  <c r="BB65" i="18"/>
  <c r="BA66" i="18"/>
  <c r="BB66" i="18"/>
  <c r="BA67" i="18"/>
  <c r="BB67" i="18"/>
  <c r="BA68" i="18"/>
  <c r="BB68" i="18"/>
  <c r="BA69" i="18"/>
  <c r="BB69" i="18"/>
  <c r="BA70" i="18"/>
  <c r="BB70" i="18"/>
  <c r="AV13" i="18"/>
  <c r="AW13" i="18"/>
  <c r="AV14" i="18"/>
  <c r="AW14" i="18"/>
  <c r="AV15" i="18"/>
  <c r="AW15" i="18"/>
  <c r="AV16" i="18"/>
  <c r="AW16" i="18"/>
  <c r="AV17" i="18"/>
  <c r="AW17" i="18"/>
  <c r="AV19" i="18"/>
  <c r="AW19" i="18"/>
  <c r="AV20" i="18"/>
  <c r="AW20" i="18"/>
  <c r="AV21" i="18"/>
  <c r="AW21" i="18"/>
  <c r="AV22" i="18"/>
  <c r="AW22" i="18"/>
  <c r="AV23" i="18"/>
  <c r="AW23" i="18"/>
  <c r="AV24" i="18"/>
  <c r="AW24" i="18"/>
  <c r="AV25" i="18"/>
  <c r="AW25" i="18"/>
  <c r="AV26" i="18"/>
  <c r="AW26" i="18"/>
  <c r="AV27" i="18"/>
  <c r="AW27" i="18"/>
  <c r="AV28" i="18"/>
  <c r="AW28" i="18"/>
  <c r="AV29" i="18"/>
  <c r="AW29" i="18"/>
  <c r="AV30" i="18"/>
  <c r="AW30" i="18"/>
  <c r="AV31" i="18"/>
  <c r="AW31" i="18"/>
  <c r="AV32" i="18"/>
  <c r="AW32" i="18"/>
  <c r="AV33" i="18"/>
  <c r="AW33" i="18"/>
  <c r="AV34" i="18"/>
  <c r="AW34" i="18"/>
  <c r="AV35" i="18"/>
  <c r="AW35" i="18"/>
  <c r="AV36" i="18"/>
  <c r="AW36" i="18"/>
  <c r="AV37" i="18"/>
  <c r="AW37" i="18"/>
  <c r="AV39" i="18"/>
  <c r="AW39" i="18"/>
  <c r="AV40" i="18"/>
  <c r="AW40" i="18"/>
  <c r="AV41" i="18"/>
  <c r="AW41" i="18"/>
  <c r="AV42" i="18"/>
  <c r="AW42" i="18"/>
  <c r="AV43" i="18"/>
  <c r="AW43" i="18"/>
  <c r="AV44" i="18"/>
  <c r="AW44" i="18"/>
  <c r="AV45" i="18"/>
  <c r="AW45" i="18"/>
  <c r="AV46" i="18"/>
  <c r="AW46" i="18"/>
  <c r="AV47" i="18"/>
  <c r="AW47" i="18"/>
  <c r="AV48" i="18"/>
  <c r="AW48" i="18"/>
  <c r="AV49" i="18"/>
  <c r="AW49" i="18"/>
  <c r="AV50" i="18"/>
  <c r="AW50" i="18"/>
  <c r="AV51" i="18"/>
  <c r="AW51" i="18"/>
  <c r="AV52" i="18"/>
  <c r="AW52" i="18"/>
  <c r="AV53" i="18"/>
  <c r="AW53" i="18"/>
  <c r="AV54" i="18"/>
  <c r="AW54" i="18"/>
  <c r="AV55" i="18"/>
  <c r="AW55" i="18"/>
  <c r="AV56" i="18"/>
  <c r="AW56" i="18"/>
  <c r="AV57" i="18"/>
  <c r="AW57" i="18"/>
  <c r="AV58" i="18"/>
  <c r="AW58" i="18"/>
  <c r="AV60" i="18"/>
  <c r="AW60" i="18"/>
  <c r="AV61" i="18"/>
  <c r="AW61" i="18"/>
  <c r="AV62" i="18"/>
  <c r="AW62" i="18"/>
  <c r="AV63" i="18"/>
  <c r="AW63" i="18"/>
  <c r="AV64" i="18"/>
  <c r="AW64" i="18"/>
  <c r="AV65" i="18"/>
  <c r="AW65" i="18"/>
  <c r="AV66" i="18"/>
  <c r="AW66" i="18"/>
  <c r="AV67" i="18"/>
  <c r="AW67" i="18"/>
  <c r="AV68" i="18"/>
  <c r="AW68" i="18"/>
  <c r="AV69" i="18"/>
  <c r="AW69" i="18"/>
  <c r="AV70" i="18"/>
  <c r="AW70" i="18"/>
  <c r="AQ13" i="18"/>
  <c r="AR13" i="18"/>
  <c r="AQ14" i="18"/>
  <c r="AR14" i="18"/>
  <c r="AQ15" i="18"/>
  <c r="AR15" i="18"/>
  <c r="AQ16" i="18"/>
  <c r="AR16" i="18"/>
  <c r="AQ17" i="18"/>
  <c r="AR17" i="18"/>
  <c r="AQ19" i="18"/>
  <c r="AR19" i="18"/>
  <c r="AQ20" i="18"/>
  <c r="AR20" i="18"/>
  <c r="AQ21" i="18"/>
  <c r="AR21" i="18"/>
  <c r="AQ22" i="18"/>
  <c r="AR22" i="18"/>
  <c r="AQ23" i="18"/>
  <c r="AR23" i="18"/>
  <c r="AQ24" i="18"/>
  <c r="AR24" i="18"/>
  <c r="AQ25" i="18"/>
  <c r="AR25" i="18"/>
  <c r="AQ26" i="18"/>
  <c r="AR26" i="18"/>
  <c r="AQ27" i="18"/>
  <c r="AR27" i="18"/>
  <c r="AQ28" i="18"/>
  <c r="AR28" i="18"/>
  <c r="AQ29" i="18"/>
  <c r="AR29" i="18"/>
  <c r="AQ30" i="18"/>
  <c r="AR30" i="18"/>
  <c r="AQ31" i="18"/>
  <c r="AR31" i="18"/>
  <c r="AQ32" i="18"/>
  <c r="AR32" i="18"/>
  <c r="AQ33" i="18"/>
  <c r="AR33" i="18"/>
  <c r="AQ34" i="18"/>
  <c r="AR34" i="18"/>
  <c r="AQ35" i="18"/>
  <c r="AR35" i="18"/>
  <c r="AQ36" i="18"/>
  <c r="AR36" i="18"/>
  <c r="AQ37" i="18"/>
  <c r="AR37" i="18"/>
  <c r="AQ39" i="18"/>
  <c r="AR39" i="18"/>
  <c r="AQ40" i="18"/>
  <c r="AR40" i="18"/>
  <c r="AQ41" i="18"/>
  <c r="AR41" i="18"/>
  <c r="AQ42" i="18"/>
  <c r="AR42" i="18"/>
  <c r="AQ43" i="18"/>
  <c r="AR43" i="18"/>
  <c r="AQ44" i="18"/>
  <c r="AR44" i="18"/>
  <c r="AQ45" i="18"/>
  <c r="AR45" i="18"/>
  <c r="AQ46" i="18"/>
  <c r="AR46" i="18"/>
  <c r="AQ47" i="18"/>
  <c r="AR47" i="18"/>
  <c r="AQ48" i="18"/>
  <c r="AR48" i="18"/>
  <c r="AQ49" i="18"/>
  <c r="AR49" i="18"/>
  <c r="AQ50" i="18"/>
  <c r="AR50" i="18"/>
  <c r="AQ51" i="18"/>
  <c r="AR51" i="18"/>
  <c r="AQ52" i="18"/>
  <c r="AR52" i="18"/>
  <c r="AQ53" i="18"/>
  <c r="AR53" i="18"/>
  <c r="AQ54" i="18"/>
  <c r="AR54" i="18"/>
  <c r="AQ55" i="18"/>
  <c r="AR55" i="18"/>
  <c r="AQ56" i="18"/>
  <c r="AR56" i="18"/>
  <c r="AQ57" i="18"/>
  <c r="AR57" i="18"/>
  <c r="AQ58" i="18"/>
  <c r="AR58" i="18"/>
  <c r="AQ60" i="18"/>
  <c r="AR60" i="18"/>
  <c r="AQ61" i="18"/>
  <c r="AR61" i="18"/>
  <c r="AQ62" i="18"/>
  <c r="AR62" i="18"/>
  <c r="AQ63" i="18"/>
  <c r="AR63" i="18"/>
  <c r="AQ64" i="18"/>
  <c r="AR64" i="18"/>
  <c r="AQ65" i="18"/>
  <c r="AR65" i="18"/>
  <c r="AQ66" i="18"/>
  <c r="AR66" i="18"/>
  <c r="AQ67" i="18"/>
  <c r="AR67" i="18"/>
  <c r="AQ68" i="18"/>
  <c r="AR68" i="18"/>
  <c r="AQ69" i="18"/>
  <c r="AR69" i="18"/>
  <c r="AQ70" i="18"/>
  <c r="AR70" i="18"/>
  <c r="BK13" i="16"/>
  <c r="BL13" i="16"/>
  <c r="BK14" i="16"/>
  <c r="BL14" i="16"/>
  <c r="BK15" i="16"/>
  <c r="BL15" i="16"/>
  <c r="BK16" i="16"/>
  <c r="BL16" i="16"/>
  <c r="BK17" i="16"/>
  <c r="BL17" i="16"/>
  <c r="BK18" i="16"/>
  <c r="BL18" i="16"/>
  <c r="BK19" i="16"/>
  <c r="BL19" i="16"/>
  <c r="BK20" i="16"/>
  <c r="BL20" i="16"/>
  <c r="BK21" i="16"/>
  <c r="BL21" i="16"/>
  <c r="BK22" i="16"/>
  <c r="BL22" i="16"/>
  <c r="BK23" i="16"/>
  <c r="BL23" i="16"/>
  <c r="BK24" i="16"/>
  <c r="BL24" i="16"/>
  <c r="BK25" i="16"/>
  <c r="BL25" i="16"/>
  <c r="BK26" i="16"/>
  <c r="BL26" i="16"/>
  <c r="BK27" i="16"/>
  <c r="BL27" i="16"/>
  <c r="BK28" i="16"/>
  <c r="BL28" i="16"/>
  <c r="BK29" i="16"/>
  <c r="BL29" i="16"/>
  <c r="BK30" i="16"/>
  <c r="BL30" i="16"/>
  <c r="BK31" i="16"/>
  <c r="BL31" i="16"/>
  <c r="BK32" i="16"/>
  <c r="BL32" i="16"/>
  <c r="BK33" i="16"/>
  <c r="BL33" i="16"/>
  <c r="BK34" i="16"/>
  <c r="BL34" i="16"/>
  <c r="BK35" i="16"/>
  <c r="BL35" i="16"/>
  <c r="BK36" i="16"/>
  <c r="BL36" i="16"/>
  <c r="BK37" i="16"/>
  <c r="BL37" i="16"/>
  <c r="BK38" i="16"/>
  <c r="BL38" i="16"/>
  <c r="BK39" i="16"/>
  <c r="BL39" i="16"/>
  <c r="BK40" i="16"/>
  <c r="BL40" i="16"/>
  <c r="BK41" i="16"/>
  <c r="BL41" i="16"/>
  <c r="BK42" i="16"/>
  <c r="BL42" i="16"/>
  <c r="BK43" i="16"/>
  <c r="BL43" i="16"/>
  <c r="BK44" i="16"/>
  <c r="BL44" i="16"/>
  <c r="BK45" i="16"/>
  <c r="BL45" i="16"/>
  <c r="BK46" i="16"/>
  <c r="BL46" i="16"/>
  <c r="BK47" i="16"/>
  <c r="BL47" i="16"/>
  <c r="BK48" i="16"/>
  <c r="BL48" i="16"/>
  <c r="BK49" i="16"/>
  <c r="BL49" i="16"/>
  <c r="BK50" i="16"/>
  <c r="BL50" i="16"/>
  <c r="BK51" i="16"/>
  <c r="BL51" i="16"/>
  <c r="BK52" i="16"/>
  <c r="BL52" i="16"/>
  <c r="BK53" i="16"/>
  <c r="BL53" i="16"/>
  <c r="BK54" i="16"/>
  <c r="BL54" i="16"/>
  <c r="BK55" i="16"/>
  <c r="BL55" i="16"/>
  <c r="BK56" i="16"/>
  <c r="BL56" i="16"/>
  <c r="BK57" i="16"/>
  <c r="BL57" i="16"/>
  <c r="BK58" i="16"/>
  <c r="BL58" i="16"/>
  <c r="BK59" i="16"/>
  <c r="BL59" i="16"/>
  <c r="BK60" i="16"/>
  <c r="BL60" i="16"/>
  <c r="BK61" i="16"/>
  <c r="BL61" i="16"/>
  <c r="BK62" i="16"/>
  <c r="BL62" i="16"/>
  <c r="BK63" i="16"/>
  <c r="BL63" i="16"/>
  <c r="BK64" i="16"/>
  <c r="BL64" i="16"/>
  <c r="BK65" i="16"/>
  <c r="BL65" i="16"/>
  <c r="BK66" i="16"/>
  <c r="BL66" i="16"/>
  <c r="BK68" i="16"/>
  <c r="BL68" i="16"/>
  <c r="BK69" i="16"/>
  <c r="BL69" i="16"/>
  <c r="BK70" i="16"/>
  <c r="BL70" i="16"/>
  <c r="BK71" i="16"/>
  <c r="BL71" i="16"/>
  <c r="BK72" i="16"/>
  <c r="BL72" i="16"/>
  <c r="BK73" i="16"/>
  <c r="BL73" i="16"/>
  <c r="BK74" i="16"/>
  <c r="BL74" i="16"/>
  <c r="BK75" i="16"/>
  <c r="BL75" i="16"/>
  <c r="BK76" i="16"/>
  <c r="BL76" i="16"/>
  <c r="BK77" i="16"/>
  <c r="BL77" i="16"/>
  <c r="BK78" i="16"/>
  <c r="BL78" i="16"/>
  <c r="BK79" i="16"/>
  <c r="BL79" i="16"/>
  <c r="BK80" i="16"/>
  <c r="BL80" i="16"/>
  <c r="BK81" i="16"/>
  <c r="BL81" i="16"/>
  <c r="BK82" i="16"/>
  <c r="BL82" i="16"/>
  <c r="BK83" i="16"/>
  <c r="BL83" i="16"/>
  <c r="BK84" i="16"/>
  <c r="BL84" i="16"/>
  <c r="BK85" i="16"/>
  <c r="BL85" i="16"/>
  <c r="BK86" i="16"/>
  <c r="BL86" i="16"/>
  <c r="BK87" i="16"/>
  <c r="BL87" i="16"/>
  <c r="BK88" i="16"/>
  <c r="BL88" i="16"/>
  <c r="BK89" i="16"/>
  <c r="BL89" i="16"/>
  <c r="BK90" i="16"/>
  <c r="BL90" i="16"/>
  <c r="BK91" i="16"/>
  <c r="BL91" i="16"/>
  <c r="BK92" i="16"/>
  <c r="BL92" i="16"/>
  <c r="BK93" i="16"/>
  <c r="BL93" i="16"/>
  <c r="BK94" i="16"/>
  <c r="BL94" i="16"/>
  <c r="BK95" i="16"/>
  <c r="BL95" i="16"/>
  <c r="BK96" i="16"/>
  <c r="BL96" i="16"/>
  <c r="BK97" i="16"/>
  <c r="BL97" i="16"/>
  <c r="BK98" i="16"/>
  <c r="BL98" i="16"/>
  <c r="BK99" i="16"/>
  <c r="BL99" i="16"/>
  <c r="BK100" i="16"/>
  <c r="BL100" i="16"/>
  <c r="BK101" i="16"/>
  <c r="BL101" i="16"/>
  <c r="BK102" i="16"/>
  <c r="BL102" i="16"/>
  <c r="BK103" i="16"/>
  <c r="BL103" i="16"/>
  <c r="BK104" i="16"/>
  <c r="BL104" i="16"/>
  <c r="BK105" i="16"/>
  <c r="BL105" i="16"/>
  <c r="BK106" i="16"/>
  <c r="BL106" i="16"/>
  <c r="BK107" i="16"/>
  <c r="BL107" i="16"/>
  <c r="BK108" i="16"/>
  <c r="BL108" i="16"/>
  <c r="BK109" i="16"/>
  <c r="BL109" i="16"/>
  <c r="BK110" i="16"/>
  <c r="BL110" i="16"/>
  <c r="BK111" i="16"/>
  <c r="BL111" i="16"/>
  <c r="BK112" i="16"/>
  <c r="BL112" i="16"/>
  <c r="BK113" i="16"/>
  <c r="BL113" i="16"/>
  <c r="BK114" i="16"/>
  <c r="BL114" i="16"/>
  <c r="BK115" i="16"/>
  <c r="BL115" i="16"/>
  <c r="BK116" i="16"/>
  <c r="BL116" i="16"/>
  <c r="BK117" i="16"/>
  <c r="BL117" i="16"/>
  <c r="BK118" i="16"/>
  <c r="BL118" i="16"/>
  <c r="BK119" i="16"/>
  <c r="BL119" i="16"/>
  <c r="BK120" i="16"/>
  <c r="BL120" i="16"/>
  <c r="BK121" i="16"/>
  <c r="BL121" i="16"/>
  <c r="BK122" i="16"/>
  <c r="BL122" i="16"/>
  <c r="BK123" i="16"/>
  <c r="BL123" i="16"/>
  <c r="BK124" i="16"/>
  <c r="BL124" i="16"/>
  <c r="BK125" i="16"/>
  <c r="BL125" i="16"/>
  <c r="BK126" i="16"/>
  <c r="BL126" i="16"/>
  <c r="BK127" i="16"/>
  <c r="BL127" i="16"/>
  <c r="BK129" i="16"/>
  <c r="BL129" i="16"/>
  <c r="BK130" i="16"/>
  <c r="BL130" i="16"/>
  <c r="BK131" i="16"/>
  <c r="BL131" i="16"/>
  <c r="BK132" i="16"/>
  <c r="BL132" i="16"/>
  <c r="BK133" i="16"/>
  <c r="BL133" i="16"/>
  <c r="BK134" i="16"/>
  <c r="BL134" i="16"/>
  <c r="BK135" i="16"/>
  <c r="BL135" i="16"/>
  <c r="BK136" i="16"/>
  <c r="BL136" i="16"/>
  <c r="BK137" i="16"/>
  <c r="BL137" i="16"/>
  <c r="BK138" i="16"/>
  <c r="BL138" i="16"/>
  <c r="BK139" i="16"/>
  <c r="BL139" i="16"/>
  <c r="BK140" i="16"/>
  <c r="BL140" i="16"/>
  <c r="BK141" i="16"/>
  <c r="BL141" i="16"/>
  <c r="BK142" i="16"/>
  <c r="BL142" i="16"/>
  <c r="BK143" i="16"/>
  <c r="BL143" i="16"/>
  <c r="BK144" i="16"/>
  <c r="BL144" i="16"/>
  <c r="BK145" i="16"/>
  <c r="BL145" i="16"/>
  <c r="BK146" i="16"/>
  <c r="BL146" i="16"/>
  <c r="BK147" i="16"/>
  <c r="BL147" i="16"/>
  <c r="BK148" i="16"/>
  <c r="BL148" i="16"/>
  <c r="BK149" i="16"/>
  <c r="BL149" i="16"/>
  <c r="BK150" i="16"/>
  <c r="BL150" i="16"/>
  <c r="BK152" i="16"/>
  <c r="BL152" i="16"/>
  <c r="BK153" i="16"/>
  <c r="BL153" i="16"/>
  <c r="BK154" i="16"/>
  <c r="BL154" i="16"/>
  <c r="BK155" i="16"/>
  <c r="BL155" i="16"/>
  <c r="BK156" i="16"/>
  <c r="BL156" i="16"/>
  <c r="BK157" i="16"/>
  <c r="BL157" i="16"/>
  <c r="BK158" i="16"/>
  <c r="BL158" i="16"/>
  <c r="BK159" i="16"/>
  <c r="BL159" i="16"/>
  <c r="BK160" i="16"/>
  <c r="BL160" i="16"/>
  <c r="BK161" i="16"/>
  <c r="BL161" i="16"/>
  <c r="BK162" i="16"/>
  <c r="BL162" i="16"/>
  <c r="BK163" i="16"/>
  <c r="BL163" i="16"/>
  <c r="BK164" i="16"/>
  <c r="BL164" i="16"/>
  <c r="BK165" i="16"/>
  <c r="BL165" i="16"/>
  <c r="BF13" i="16"/>
  <c r="BG13" i="16"/>
  <c r="BF14" i="16"/>
  <c r="BG14" i="16"/>
  <c r="BF15" i="16"/>
  <c r="BG15" i="16"/>
  <c r="BF16" i="16"/>
  <c r="BG16" i="16"/>
  <c r="BF17" i="16"/>
  <c r="BG17" i="16"/>
  <c r="BF18" i="16"/>
  <c r="BG18" i="16"/>
  <c r="BF19" i="16"/>
  <c r="BG19" i="16"/>
  <c r="BF20" i="16"/>
  <c r="BG20" i="16"/>
  <c r="BF21" i="16"/>
  <c r="BG21" i="16"/>
  <c r="BF22" i="16"/>
  <c r="BG22" i="16"/>
  <c r="BF23" i="16"/>
  <c r="BG23" i="16"/>
  <c r="BF24" i="16"/>
  <c r="BG24" i="16"/>
  <c r="BF25" i="16"/>
  <c r="BG25" i="16"/>
  <c r="BF26" i="16"/>
  <c r="BG26" i="16"/>
  <c r="BF27" i="16"/>
  <c r="BG27" i="16"/>
  <c r="BF28" i="16"/>
  <c r="BG28" i="16"/>
  <c r="BF29" i="16"/>
  <c r="BG29" i="16"/>
  <c r="BF30" i="16"/>
  <c r="BG30" i="16"/>
  <c r="BF31" i="16"/>
  <c r="BG31" i="16"/>
  <c r="BF32" i="16"/>
  <c r="BG32" i="16"/>
  <c r="BF33" i="16"/>
  <c r="BG33" i="16"/>
  <c r="BF34" i="16"/>
  <c r="BG34" i="16"/>
  <c r="BF35" i="16"/>
  <c r="BG35" i="16"/>
  <c r="BF36" i="16"/>
  <c r="BG36" i="16"/>
  <c r="BF37" i="16"/>
  <c r="BG37" i="16"/>
  <c r="BF38" i="16"/>
  <c r="BG38" i="16"/>
  <c r="BF39" i="16"/>
  <c r="BG39" i="16"/>
  <c r="BF40" i="16"/>
  <c r="BG40" i="16"/>
  <c r="BF41" i="16"/>
  <c r="BG41" i="16"/>
  <c r="BF42" i="16"/>
  <c r="BG42" i="16"/>
  <c r="BF43" i="16"/>
  <c r="BG43" i="16"/>
  <c r="BF44" i="16"/>
  <c r="BG44" i="16"/>
  <c r="BF45" i="16"/>
  <c r="BG45" i="16"/>
  <c r="BF46" i="16"/>
  <c r="BG46" i="16"/>
  <c r="BF47" i="16"/>
  <c r="BG47" i="16"/>
  <c r="BF48" i="16"/>
  <c r="BG48" i="16"/>
  <c r="BF49" i="16"/>
  <c r="BG49" i="16"/>
  <c r="BF50" i="16"/>
  <c r="BG50" i="16"/>
  <c r="BF51" i="16"/>
  <c r="BG51" i="16"/>
  <c r="BF52" i="16"/>
  <c r="BG52" i="16"/>
  <c r="BF53" i="16"/>
  <c r="BG53" i="16"/>
  <c r="BF54" i="16"/>
  <c r="BG54" i="16"/>
  <c r="BF55" i="16"/>
  <c r="BG55" i="16"/>
  <c r="BF56" i="16"/>
  <c r="BG56" i="16"/>
  <c r="BF57" i="16"/>
  <c r="BG57" i="16"/>
  <c r="BF58" i="16"/>
  <c r="BG58" i="16"/>
  <c r="BF59" i="16"/>
  <c r="BG59" i="16"/>
  <c r="BF60" i="16"/>
  <c r="BG60" i="16"/>
  <c r="BF61" i="16"/>
  <c r="BG61" i="16"/>
  <c r="BF62" i="16"/>
  <c r="BG62" i="16"/>
  <c r="BF63" i="16"/>
  <c r="BG63" i="16"/>
  <c r="BF64" i="16"/>
  <c r="BG64" i="16"/>
  <c r="BF65" i="16"/>
  <c r="BG65" i="16"/>
  <c r="BF66" i="16"/>
  <c r="BG66" i="16"/>
  <c r="BF68" i="16"/>
  <c r="BG68" i="16"/>
  <c r="BF69" i="16"/>
  <c r="BG69" i="16"/>
  <c r="BF70" i="16"/>
  <c r="BG70" i="16"/>
  <c r="BF71" i="16"/>
  <c r="BG71" i="16"/>
  <c r="BF72" i="16"/>
  <c r="BG72" i="16"/>
  <c r="BF73" i="16"/>
  <c r="BG73" i="16"/>
  <c r="BF74" i="16"/>
  <c r="BG74" i="16"/>
  <c r="BF75" i="16"/>
  <c r="BG75" i="16"/>
  <c r="BF76" i="16"/>
  <c r="BG76" i="16"/>
  <c r="BF77" i="16"/>
  <c r="BG77" i="16"/>
  <c r="BF78" i="16"/>
  <c r="BG78" i="16"/>
  <c r="BF79" i="16"/>
  <c r="BG79" i="16"/>
  <c r="BF80" i="16"/>
  <c r="BG80" i="16"/>
  <c r="BF81" i="16"/>
  <c r="BG81" i="16"/>
  <c r="BF82" i="16"/>
  <c r="BG82" i="16"/>
  <c r="BF83" i="16"/>
  <c r="BG83" i="16"/>
  <c r="BF84" i="16"/>
  <c r="BG84" i="16"/>
  <c r="BF85" i="16"/>
  <c r="BG85" i="16"/>
  <c r="BF86" i="16"/>
  <c r="BG86" i="16"/>
  <c r="BF87" i="16"/>
  <c r="BG87" i="16"/>
  <c r="BF88" i="16"/>
  <c r="BG88" i="16"/>
  <c r="BF89" i="16"/>
  <c r="BG89" i="16"/>
  <c r="BF90" i="16"/>
  <c r="BG90" i="16"/>
  <c r="BF91" i="16"/>
  <c r="BG91" i="16"/>
  <c r="BF92" i="16"/>
  <c r="BG92" i="16"/>
  <c r="BF93" i="16"/>
  <c r="BG93" i="16"/>
  <c r="BF94" i="16"/>
  <c r="BG94" i="16"/>
  <c r="BF95" i="16"/>
  <c r="BG95" i="16"/>
  <c r="BF96" i="16"/>
  <c r="BG96" i="16"/>
  <c r="BF97" i="16"/>
  <c r="BG97" i="16"/>
  <c r="BF98" i="16"/>
  <c r="BG98" i="16"/>
  <c r="BF99" i="16"/>
  <c r="BG99" i="16"/>
  <c r="BF100" i="16"/>
  <c r="BG100" i="16"/>
  <c r="BF101" i="16"/>
  <c r="BG101" i="16"/>
  <c r="BF102" i="16"/>
  <c r="BG102" i="16"/>
  <c r="BF103" i="16"/>
  <c r="BG103" i="16"/>
  <c r="BF104" i="16"/>
  <c r="BG104" i="16"/>
  <c r="BF105" i="16"/>
  <c r="BG105" i="16"/>
  <c r="BF106" i="16"/>
  <c r="BG106" i="16"/>
  <c r="BF107" i="16"/>
  <c r="BG107" i="16"/>
  <c r="BF108" i="16"/>
  <c r="BG108" i="16"/>
  <c r="BF109" i="16"/>
  <c r="BG109" i="16"/>
  <c r="BF110" i="16"/>
  <c r="BG110" i="16"/>
  <c r="BF111" i="16"/>
  <c r="BG111" i="16"/>
  <c r="BF112" i="16"/>
  <c r="BG112" i="16"/>
  <c r="BF113" i="16"/>
  <c r="BG113" i="16"/>
  <c r="BF114" i="16"/>
  <c r="BG114" i="16"/>
  <c r="BF115" i="16"/>
  <c r="BG115" i="16"/>
  <c r="BF116" i="16"/>
  <c r="BG116" i="16"/>
  <c r="BF117" i="16"/>
  <c r="BG117" i="16"/>
  <c r="BF118" i="16"/>
  <c r="BG118" i="16"/>
  <c r="BF119" i="16"/>
  <c r="BG119" i="16"/>
  <c r="BF120" i="16"/>
  <c r="BG120" i="16"/>
  <c r="BF121" i="16"/>
  <c r="BG121" i="16"/>
  <c r="BF122" i="16"/>
  <c r="BG122" i="16"/>
  <c r="BF123" i="16"/>
  <c r="BG123" i="16"/>
  <c r="BF124" i="16"/>
  <c r="BG124" i="16"/>
  <c r="BF125" i="16"/>
  <c r="BG125" i="16"/>
  <c r="BF126" i="16"/>
  <c r="BG126" i="16"/>
  <c r="BF127" i="16"/>
  <c r="BG127" i="16"/>
  <c r="BF129" i="16"/>
  <c r="BG129" i="16"/>
  <c r="BF130" i="16"/>
  <c r="BG130" i="16"/>
  <c r="BF131" i="16"/>
  <c r="BG131" i="16"/>
  <c r="BF132" i="16"/>
  <c r="BG132" i="16"/>
  <c r="BF133" i="16"/>
  <c r="BG133" i="16"/>
  <c r="BF134" i="16"/>
  <c r="BG134" i="16"/>
  <c r="BF135" i="16"/>
  <c r="BG135" i="16"/>
  <c r="BF136" i="16"/>
  <c r="BG136" i="16"/>
  <c r="BF137" i="16"/>
  <c r="BG137" i="16"/>
  <c r="BF138" i="16"/>
  <c r="BG138" i="16"/>
  <c r="BF139" i="16"/>
  <c r="BG139" i="16"/>
  <c r="BF140" i="16"/>
  <c r="BG140" i="16"/>
  <c r="BF141" i="16"/>
  <c r="BG141" i="16"/>
  <c r="BF142" i="16"/>
  <c r="BG142" i="16"/>
  <c r="BF143" i="16"/>
  <c r="BG143" i="16"/>
  <c r="BF144" i="16"/>
  <c r="BG144" i="16"/>
  <c r="BF145" i="16"/>
  <c r="BG145" i="16"/>
  <c r="BF146" i="16"/>
  <c r="BG146" i="16"/>
  <c r="BF147" i="16"/>
  <c r="BG147" i="16"/>
  <c r="BF148" i="16"/>
  <c r="BG148" i="16"/>
  <c r="BF149" i="16"/>
  <c r="BG149" i="16"/>
  <c r="BF150" i="16"/>
  <c r="BG150" i="16"/>
  <c r="BF152" i="16"/>
  <c r="BG152" i="16"/>
  <c r="BF153" i="16"/>
  <c r="BG153" i="16"/>
  <c r="BF154" i="16"/>
  <c r="BG154" i="16"/>
  <c r="BF155" i="16"/>
  <c r="BG155" i="16"/>
  <c r="BF156" i="16"/>
  <c r="BG156" i="16"/>
  <c r="BF157" i="16"/>
  <c r="BG157" i="16"/>
  <c r="BF158" i="16"/>
  <c r="BG158" i="16"/>
  <c r="BF159" i="16"/>
  <c r="BG159" i="16"/>
  <c r="BF160" i="16"/>
  <c r="BG160" i="16"/>
  <c r="BF161" i="16"/>
  <c r="BG161" i="16"/>
  <c r="BF162" i="16"/>
  <c r="BG162" i="16"/>
  <c r="BF163" i="16"/>
  <c r="BG163" i="16"/>
  <c r="BF164" i="16"/>
  <c r="BG164" i="16"/>
  <c r="BF165" i="16"/>
  <c r="BG165" i="16"/>
  <c r="BA13" i="16"/>
  <c r="BB13" i="16"/>
  <c r="BA14" i="16"/>
  <c r="BB14" i="16"/>
  <c r="BA15" i="16"/>
  <c r="BB15" i="16"/>
  <c r="BA16" i="16"/>
  <c r="BB16" i="16"/>
  <c r="BA17" i="16"/>
  <c r="BB17" i="16"/>
  <c r="BA18" i="16"/>
  <c r="BB18" i="16"/>
  <c r="BA19" i="16"/>
  <c r="BB19" i="16"/>
  <c r="BA20" i="16"/>
  <c r="BB20" i="16"/>
  <c r="BA21" i="16"/>
  <c r="BB21" i="16"/>
  <c r="BA22" i="16"/>
  <c r="BB22" i="16"/>
  <c r="BA23" i="16"/>
  <c r="BB23" i="16"/>
  <c r="BA24" i="16"/>
  <c r="BB24" i="16"/>
  <c r="BA25" i="16"/>
  <c r="BB25" i="16"/>
  <c r="BA26" i="16"/>
  <c r="BB26" i="16"/>
  <c r="BA27" i="16"/>
  <c r="BB27" i="16"/>
  <c r="BA28" i="16"/>
  <c r="BB28" i="16"/>
  <c r="BA29" i="16"/>
  <c r="BB29" i="16"/>
  <c r="BA30" i="16"/>
  <c r="BB30" i="16"/>
  <c r="BA31" i="16"/>
  <c r="BB31" i="16"/>
  <c r="BA32" i="16"/>
  <c r="BB32" i="16"/>
  <c r="BA33" i="16"/>
  <c r="BB33" i="16"/>
  <c r="BA34" i="16"/>
  <c r="BB34" i="16"/>
  <c r="BA35" i="16"/>
  <c r="BB35" i="16"/>
  <c r="BA36" i="16"/>
  <c r="BB36" i="16"/>
  <c r="BA37" i="16"/>
  <c r="BB37" i="16"/>
  <c r="BA38" i="16"/>
  <c r="BB38" i="16"/>
  <c r="BA39" i="16"/>
  <c r="BB39" i="16"/>
  <c r="BA40" i="16"/>
  <c r="BB40" i="16"/>
  <c r="BA41" i="16"/>
  <c r="BB41" i="16"/>
  <c r="BA42" i="16"/>
  <c r="BB42" i="16"/>
  <c r="BA43" i="16"/>
  <c r="BB43" i="16"/>
  <c r="BA44" i="16"/>
  <c r="BB44" i="16"/>
  <c r="BA45" i="16"/>
  <c r="BB45" i="16"/>
  <c r="BA46" i="16"/>
  <c r="BB46" i="16"/>
  <c r="BA47" i="16"/>
  <c r="BB47" i="16"/>
  <c r="BA48" i="16"/>
  <c r="BB48" i="16"/>
  <c r="BA49" i="16"/>
  <c r="BB49" i="16"/>
  <c r="BA50" i="16"/>
  <c r="BB50" i="16"/>
  <c r="BA51" i="16"/>
  <c r="BB51" i="16"/>
  <c r="BA52" i="16"/>
  <c r="BB52" i="16"/>
  <c r="BA53" i="16"/>
  <c r="BB53" i="16"/>
  <c r="BA54" i="16"/>
  <c r="BB54" i="16"/>
  <c r="BA55" i="16"/>
  <c r="BB55" i="16"/>
  <c r="BA56" i="16"/>
  <c r="BB56" i="16"/>
  <c r="BA57" i="16"/>
  <c r="BB57" i="16"/>
  <c r="BA58" i="16"/>
  <c r="BB58" i="16"/>
  <c r="BA59" i="16"/>
  <c r="BB59" i="16"/>
  <c r="BA60" i="16"/>
  <c r="BB60" i="16"/>
  <c r="BA61" i="16"/>
  <c r="BB61" i="16"/>
  <c r="BA62" i="16"/>
  <c r="BB62" i="16"/>
  <c r="BA63" i="16"/>
  <c r="BB63" i="16"/>
  <c r="BA64" i="16"/>
  <c r="BB64" i="16"/>
  <c r="BA65" i="16"/>
  <c r="BB65" i="16"/>
  <c r="BA66" i="16"/>
  <c r="BB66" i="16"/>
  <c r="BA68" i="16"/>
  <c r="BB68" i="16"/>
  <c r="BA69" i="16"/>
  <c r="BB69" i="16"/>
  <c r="BA70" i="16"/>
  <c r="BB70" i="16"/>
  <c r="BA71" i="16"/>
  <c r="BB71" i="16"/>
  <c r="BA72" i="16"/>
  <c r="BB72" i="16"/>
  <c r="BA73" i="16"/>
  <c r="BB73" i="16"/>
  <c r="BA74" i="16"/>
  <c r="BB74" i="16"/>
  <c r="BA75" i="16"/>
  <c r="BB75" i="16"/>
  <c r="BA76" i="16"/>
  <c r="BB76" i="16"/>
  <c r="BA77" i="16"/>
  <c r="BB77" i="16"/>
  <c r="BA78" i="16"/>
  <c r="BB78" i="16"/>
  <c r="BA79" i="16"/>
  <c r="BB79" i="16"/>
  <c r="BA80" i="16"/>
  <c r="BB80" i="16"/>
  <c r="BA81" i="16"/>
  <c r="BB81" i="16"/>
  <c r="BA82" i="16"/>
  <c r="BB82" i="16"/>
  <c r="BA83" i="16"/>
  <c r="BB83" i="16"/>
  <c r="BA84" i="16"/>
  <c r="BB84" i="16"/>
  <c r="BA85" i="16"/>
  <c r="BB85" i="16"/>
  <c r="BA86" i="16"/>
  <c r="BB86" i="16"/>
  <c r="BA87" i="16"/>
  <c r="BB87" i="16"/>
  <c r="BA88" i="16"/>
  <c r="BB88" i="16"/>
  <c r="BA89" i="16"/>
  <c r="BB89" i="16"/>
  <c r="BA90" i="16"/>
  <c r="BB90" i="16"/>
  <c r="BA91" i="16"/>
  <c r="BB91" i="16"/>
  <c r="BA92" i="16"/>
  <c r="BB92" i="16"/>
  <c r="BA93" i="16"/>
  <c r="BB93" i="16"/>
  <c r="BA94" i="16"/>
  <c r="BB94" i="16"/>
  <c r="BA95" i="16"/>
  <c r="BB95" i="16"/>
  <c r="BA96" i="16"/>
  <c r="BB96" i="16"/>
  <c r="BA97" i="16"/>
  <c r="BB97" i="16"/>
  <c r="BA98" i="16"/>
  <c r="BB98" i="16"/>
  <c r="BA99" i="16"/>
  <c r="BB99" i="16"/>
  <c r="BA100" i="16"/>
  <c r="BB100" i="16"/>
  <c r="BA101" i="16"/>
  <c r="BB101" i="16"/>
  <c r="BA102" i="16"/>
  <c r="BB102" i="16"/>
  <c r="BA103" i="16"/>
  <c r="BB103" i="16"/>
  <c r="BA104" i="16"/>
  <c r="BB104" i="16"/>
  <c r="BA105" i="16"/>
  <c r="BB105" i="16"/>
  <c r="BA106" i="16"/>
  <c r="BB106" i="16"/>
  <c r="BA107" i="16"/>
  <c r="BB107" i="16"/>
  <c r="BA108" i="16"/>
  <c r="BB108" i="16"/>
  <c r="BA109" i="16"/>
  <c r="BB109" i="16"/>
  <c r="BA110" i="16"/>
  <c r="BB110" i="16"/>
  <c r="BA111" i="16"/>
  <c r="BB111" i="16"/>
  <c r="BA112" i="16"/>
  <c r="BB112" i="16"/>
  <c r="BA113" i="16"/>
  <c r="BB113" i="16"/>
  <c r="BA114" i="16"/>
  <c r="BB114" i="16"/>
  <c r="BA115" i="16"/>
  <c r="BB115" i="16"/>
  <c r="BA116" i="16"/>
  <c r="BB116" i="16"/>
  <c r="BA117" i="16"/>
  <c r="BB117" i="16"/>
  <c r="BA118" i="16"/>
  <c r="BB118" i="16"/>
  <c r="BA119" i="16"/>
  <c r="BB119" i="16"/>
  <c r="BA120" i="16"/>
  <c r="BB120" i="16"/>
  <c r="BA121" i="16"/>
  <c r="BB121" i="16"/>
  <c r="BA122" i="16"/>
  <c r="BB122" i="16"/>
  <c r="BA123" i="16"/>
  <c r="BB123" i="16"/>
  <c r="BA124" i="16"/>
  <c r="BB124" i="16"/>
  <c r="BA125" i="16"/>
  <c r="BB125" i="16"/>
  <c r="BA126" i="16"/>
  <c r="BB126" i="16"/>
  <c r="BA127" i="16"/>
  <c r="BB127" i="16"/>
  <c r="BA129" i="16"/>
  <c r="BB129" i="16"/>
  <c r="BA130" i="16"/>
  <c r="BB130" i="16"/>
  <c r="BA131" i="16"/>
  <c r="BB131" i="16"/>
  <c r="BA132" i="16"/>
  <c r="BB132" i="16"/>
  <c r="BA133" i="16"/>
  <c r="BB133" i="16"/>
  <c r="BA134" i="16"/>
  <c r="BB134" i="16"/>
  <c r="BA135" i="16"/>
  <c r="BB135" i="16"/>
  <c r="BA136" i="16"/>
  <c r="BB136" i="16"/>
  <c r="BA137" i="16"/>
  <c r="BB137" i="16"/>
  <c r="BA138" i="16"/>
  <c r="BB138" i="16"/>
  <c r="BA139" i="16"/>
  <c r="BB139" i="16"/>
  <c r="BA140" i="16"/>
  <c r="BB140" i="16"/>
  <c r="BA141" i="16"/>
  <c r="BB141" i="16"/>
  <c r="BA142" i="16"/>
  <c r="BB142" i="16"/>
  <c r="BA143" i="16"/>
  <c r="BB143" i="16"/>
  <c r="BA144" i="16"/>
  <c r="BB144" i="16"/>
  <c r="BA145" i="16"/>
  <c r="BB145" i="16"/>
  <c r="BA146" i="16"/>
  <c r="BB146" i="16"/>
  <c r="BA147" i="16"/>
  <c r="BB147" i="16"/>
  <c r="BA148" i="16"/>
  <c r="BB148" i="16"/>
  <c r="BA149" i="16"/>
  <c r="BB149" i="16"/>
  <c r="BA150" i="16"/>
  <c r="BB150" i="16"/>
  <c r="BA152" i="16"/>
  <c r="BB152" i="16"/>
  <c r="BA153" i="16"/>
  <c r="BB153" i="16"/>
  <c r="BA154" i="16"/>
  <c r="BB154" i="16"/>
  <c r="BA155" i="16"/>
  <c r="BB155" i="16"/>
  <c r="BA156" i="16"/>
  <c r="BB156" i="16"/>
  <c r="BA157" i="16"/>
  <c r="BB157" i="16"/>
  <c r="BA158" i="16"/>
  <c r="BB158" i="16"/>
  <c r="BA159" i="16"/>
  <c r="BB159" i="16"/>
  <c r="BA160" i="16"/>
  <c r="BB160" i="16"/>
  <c r="BA161" i="16"/>
  <c r="BB161" i="16"/>
  <c r="BA162" i="16"/>
  <c r="BB162" i="16"/>
  <c r="BA163" i="16"/>
  <c r="BB163" i="16"/>
  <c r="BA164" i="16"/>
  <c r="BB164" i="16"/>
  <c r="BA165" i="16"/>
  <c r="BB165" i="16"/>
  <c r="AV13" i="16"/>
  <c r="AW13" i="16"/>
  <c r="AV14" i="16"/>
  <c r="AW14" i="16"/>
  <c r="AV15" i="16"/>
  <c r="AW15" i="16"/>
  <c r="AV16" i="16"/>
  <c r="AW16" i="16"/>
  <c r="AV17" i="16"/>
  <c r="AW17" i="16"/>
  <c r="AV18" i="16"/>
  <c r="AW18" i="16"/>
  <c r="AV19" i="16"/>
  <c r="AW19" i="16"/>
  <c r="AV20" i="16"/>
  <c r="AW20" i="16"/>
  <c r="AV21" i="16"/>
  <c r="AW21" i="16"/>
  <c r="AV22" i="16"/>
  <c r="AW22" i="16"/>
  <c r="AV23" i="16"/>
  <c r="AW23" i="16"/>
  <c r="AV24" i="16"/>
  <c r="AW24" i="16"/>
  <c r="AV25" i="16"/>
  <c r="AW25" i="16"/>
  <c r="AV26" i="16"/>
  <c r="AW26" i="16"/>
  <c r="AV27" i="16"/>
  <c r="AW27" i="16"/>
  <c r="AV28" i="16"/>
  <c r="AW28" i="16"/>
  <c r="AV29" i="16"/>
  <c r="AW29" i="16"/>
  <c r="AV30" i="16"/>
  <c r="AW30" i="16"/>
  <c r="AV31" i="16"/>
  <c r="AW31" i="16"/>
  <c r="AV32" i="16"/>
  <c r="AW32" i="16"/>
  <c r="AV33" i="16"/>
  <c r="AW33" i="16"/>
  <c r="AV34" i="16"/>
  <c r="AW34" i="16"/>
  <c r="AV35" i="16"/>
  <c r="AW35" i="16"/>
  <c r="AV36" i="16"/>
  <c r="AW36" i="16"/>
  <c r="AV37" i="16"/>
  <c r="AW37" i="16"/>
  <c r="AV38" i="16"/>
  <c r="AW38" i="16"/>
  <c r="AV39" i="16"/>
  <c r="AW39" i="16"/>
  <c r="AV40" i="16"/>
  <c r="AW40" i="16"/>
  <c r="AV41" i="16"/>
  <c r="AW41" i="16"/>
  <c r="AV42" i="16"/>
  <c r="AW42" i="16"/>
  <c r="AV43" i="16"/>
  <c r="AW43" i="16"/>
  <c r="AV44" i="16"/>
  <c r="AW44" i="16"/>
  <c r="AV45" i="16"/>
  <c r="AW45" i="16"/>
  <c r="AV46" i="16"/>
  <c r="AW46" i="16"/>
  <c r="AV47" i="16"/>
  <c r="AW47" i="16"/>
  <c r="AV48" i="16"/>
  <c r="AW48" i="16"/>
  <c r="AV49" i="16"/>
  <c r="AW49" i="16"/>
  <c r="AV50" i="16"/>
  <c r="AW50" i="16"/>
  <c r="AV51" i="16"/>
  <c r="AW51" i="16"/>
  <c r="AV52" i="16"/>
  <c r="AW52" i="16"/>
  <c r="AV53" i="16"/>
  <c r="AW53" i="16"/>
  <c r="AV54" i="16"/>
  <c r="AW54" i="16"/>
  <c r="AV55" i="16"/>
  <c r="AW55" i="16"/>
  <c r="AV56" i="16"/>
  <c r="AW56" i="16"/>
  <c r="AV57" i="16"/>
  <c r="AW57" i="16"/>
  <c r="AV58" i="16"/>
  <c r="AW58" i="16"/>
  <c r="AV59" i="16"/>
  <c r="AW59" i="16"/>
  <c r="AV60" i="16"/>
  <c r="AW60" i="16"/>
  <c r="AV61" i="16"/>
  <c r="AW61" i="16"/>
  <c r="AV62" i="16"/>
  <c r="AW62" i="16"/>
  <c r="AV63" i="16"/>
  <c r="AW63" i="16"/>
  <c r="AV64" i="16"/>
  <c r="AW64" i="16"/>
  <c r="AV65" i="16"/>
  <c r="AW65" i="16"/>
  <c r="AV66" i="16"/>
  <c r="AW66" i="16"/>
  <c r="AV68" i="16"/>
  <c r="AW68" i="16"/>
  <c r="AV69" i="16"/>
  <c r="AW69" i="16"/>
  <c r="AV70" i="16"/>
  <c r="AW70" i="16"/>
  <c r="AV71" i="16"/>
  <c r="AW71" i="16"/>
  <c r="AV72" i="16"/>
  <c r="AW72" i="16"/>
  <c r="AV73" i="16"/>
  <c r="AW73" i="16"/>
  <c r="AV74" i="16"/>
  <c r="AW74" i="16"/>
  <c r="AV75" i="16"/>
  <c r="AW75" i="16"/>
  <c r="AV76" i="16"/>
  <c r="AW76" i="16"/>
  <c r="AV77" i="16"/>
  <c r="AW77" i="16"/>
  <c r="AV78" i="16"/>
  <c r="AW78" i="16"/>
  <c r="AV79" i="16"/>
  <c r="AW79" i="16"/>
  <c r="AV80" i="16"/>
  <c r="AW80" i="16"/>
  <c r="AV81" i="16"/>
  <c r="AW81" i="16"/>
  <c r="AV82" i="16"/>
  <c r="AW82" i="16"/>
  <c r="AV83" i="16"/>
  <c r="AW83" i="16"/>
  <c r="AV84" i="16"/>
  <c r="AW84" i="16"/>
  <c r="AV85" i="16"/>
  <c r="AW85" i="16"/>
  <c r="AV86" i="16"/>
  <c r="AW86" i="16"/>
  <c r="AV87" i="16"/>
  <c r="AW87" i="16"/>
  <c r="AV88" i="16"/>
  <c r="AW88" i="16"/>
  <c r="AV89" i="16"/>
  <c r="AW89" i="16"/>
  <c r="AV90" i="16"/>
  <c r="AW90" i="16"/>
  <c r="AV91" i="16"/>
  <c r="AW91" i="16"/>
  <c r="AV92" i="16"/>
  <c r="AW92" i="16"/>
  <c r="AV93" i="16"/>
  <c r="AW93" i="16"/>
  <c r="AV94" i="16"/>
  <c r="AW94" i="16"/>
  <c r="AV95" i="16"/>
  <c r="AW95" i="16"/>
  <c r="AV96" i="16"/>
  <c r="AW96" i="16"/>
  <c r="AV97" i="16"/>
  <c r="AW97" i="16"/>
  <c r="AV98" i="16"/>
  <c r="AW98" i="16"/>
  <c r="AV99" i="16"/>
  <c r="AW99" i="16"/>
  <c r="AV100" i="16"/>
  <c r="AW100" i="16"/>
  <c r="AV101" i="16"/>
  <c r="AW101" i="16"/>
  <c r="AV102" i="16"/>
  <c r="AW102" i="16"/>
  <c r="AV103" i="16"/>
  <c r="AW103" i="16"/>
  <c r="AV104" i="16"/>
  <c r="AW104" i="16"/>
  <c r="AV105" i="16"/>
  <c r="AW105" i="16"/>
  <c r="AV106" i="16"/>
  <c r="AW106" i="16"/>
  <c r="AV107" i="16"/>
  <c r="AW107" i="16"/>
  <c r="AV108" i="16"/>
  <c r="AW108" i="16"/>
  <c r="AV109" i="16"/>
  <c r="AW109" i="16"/>
  <c r="AV110" i="16"/>
  <c r="AW110" i="16"/>
  <c r="AV111" i="16"/>
  <c r="AW111" i="16"/>
  <c r="AV112" i="16"/>
  <c r="AW112" i="16"/>
  <c r="AV113" i="16"/>
  <c r="AW113" i="16"/>
  <c r="AV114" i="16"/>
  <c r="AW114" i="16"/>
  <c r="AV115" i="16"/>
  <c r="AW115" i="16"/>
  <c r="AV116" i="16"/>
  <c r="AW116" i="16"/>
  <c r="AV117" i="16"/>
  <c r="AW117" i="16"/>
  <c r="AV118" i="16"/>
  <c r="AW118" i="16"/>
  <c r="AV119" i="16"/>
  <c r="AW119" i="16"/>
  <c r="AV120" i="16"/>
  <c r="AW120" i="16"/>
  <c r="AV121" i="16"/>
  <c r="AW121" i="16"/>
  <c r="AV122" i="16"/>
  <c r="AW122" i="16"/>
  <c r="AV123" i="16"/>
  <c r="AW123" i="16"/>
  <c r="AV124" i="16"/>
  <c r="AW124" i="16"/>
  <c r="AV125" i="16"/>
  <c r="AW125" i="16"/>
  <c r="AV126" i="16"/>
  <c r="AW126" i="16"/>
  <c r="AV127" i="16"/>
  <c r="AW127" i="16"/>
  <c r="AV129" i="16"/>
  <c r="AW129" i="16"/>
  <c r="AV130" i="16"/>
  <c r="AW130" i="16"/>
  <c r="AV131" i="16"/>
  <c r="AW131" i="16"/>
  <c r="AV132" i="16"/>
  <c r="AW132" i="16"/>
  <c r="AV133" i="16"/>
  <c r="AW133" i="16"/>
  <c r="AV134" i="16"/>
  <c r="AW134" i="16"/>
  <c r="AV135" i="16"/>
  <c r="AW135" i="16"/>
  <c r="AV136" i="16"/>
  <c r="AW136" i="16"/>
  <c r="AV137" i="16"/>
  <c r="AW137" i="16"/>
  <c r="AV138" i="16"/>
  <c r="AW138" i="16"/>
  <c r="AV139" i="16"/>
  <c r="AW139" i="16"/>
  <c r="AV140" i="16"/>
  <c r="AW140" i="16"/>
  <c r="AV141" i="16"/>
  <c r="AW141" i="16"/>
  <c r="AV142" i="16"/>
  <c r="AW142" i="16"/>
  <c r="AV143" i="16"/>
  <c r="AW143" i="16"/>
  <c r="AV144" i="16"/>
  <c r="AW144" i="16"/>
  <c r="AV145" i="16"/>
  <c r="AW145" i="16"/>
  <c r="AV146" i="16"/>
  <c r="AW146" i="16"/>
  <c r="AV147" i="16"/>
  <c r="AW147" i="16"/>
  <c r="AV148" i="16"/>
  <c r="AW148" i="16"/>
  <c r="AV149" i="16"/>
  <c r="AW149" i="16"/>
  <c r="AV150" i="16"/>
  <c r="AW150" i="16"/>
  <c r="AV152" i="16"/>
  <c r="AW152" i="16"/>
  <c r="AV153" i="16"/>
  <c r="AW153" i="16"/>
  <c r="AV154" i="16"/>
  <c r="AW154" i="16"/>
  <c r="AV155" i="16"/>
  <c r="AW155" i="16"/>
  <c r="AV156" i="16"/>
  <c r="AW156" i="16"/>
  <c r="AV157" i="16"/>
  <c r="AW157" i="16"/>
  <c r="AV158" i="16"/>
  <c r="AW158" i="16"/>
  <c r="AV159" i="16"/>
  <c r="AW159" i="16"/>
  <c r="AV160" i="16"/>
  <c r="AW160" i="16"/>
  <c r="AV161" i="16"/>
  <c r="AW161" i="16"/>
  <c r="AV162" i="16"/>
  <c r="AW162" i="16"/>
  <c r="AV163" i="16"/>
  <c r="AW163" i="16"/>
  <c r="AV164" i="16"/>
  <c r="AW164" i="16"/>
  <c r="AV165" i="16"/>
  <c r="AW165" i="16"/>
  <c r="AQ17" i="16"/>
  <c r="AR17" i="16"/>
  <c r="AQ18" i="16"/>
  <c r="AR18" i="16"/>
  <c r="AQ19" i="16"/>
  <c r="AR19" i="16"/>
  <c r="AQ20" i="16"/>
  <c r="AR20" i="16"/>
  <c r="AQ21" i="16"/>
  <c r="AR21" i="16"/>
  <c r="AQ22" i="16"/>
  <c r="AR22" i="16"/>
  <c r="AQ23" i="16"/>
  <c r="AR23" i="16"/>
  <c r="AQ24" i="16"/>
  <c r="AR24" i="16"/>
  <c r="AQ25" i="16"/>
  <c r="AR25" i="16"/>
  <c r="AQ26" i="16"/>
  <c r="AR26" i="16"/>
  <c r="AQ27" i="16"/>
  <c r="AR27" i="16"/>
  <c r="AQ28" i="16"/>
  <c r="AR28" i="16"/>
  <c r="AQ29" i="16"/>
  <c r="AR29" i="16"/>
  <c r="AQ30" i="16"/>
  <c r="AR30" i="16"/>
  <c r="AQ31" i="16"/>
  <c r="AR31" i="16"/>
  <c r="AQ32" i="16"/>
  <c r="AR32" i="16"/>
  <c r="AQ33" i="16"/>
  <c r="AR33" i="16"/>
  <c r="AQ34" i="16"/>
  <c r="AR34" i="16"/>
  <c r="AQ35" i="16"/>
  <c r="AR35" i="16"/>
  <c r="AQ36" i="16"/>
  <c r="AR36" i="16"/>
  <c r="AQ37" i="16"/>
  <c r="AR37" i="16"/>
  <c r="AQ38" i="16"/>
  <c r="AR38" i="16"/>
  <c r="AQ39" i="16"/>
  <c r="AR39" i="16"/>
  <c r="AQ40" i="16"/>
  <c r="AR40" i="16"/>
  <c r="AQ41" i="16"/>
  <c r="AR41" i="16"/>
  <c r="AQ42" i="16"/>
  <c r="AR42" i="16"/>
  <c r="AQ43" i="16"/>
  <c r="AR43" i="16"/>
  <c r="AQ44" i="16"/>
  <c r="AR44" i="16"/>
  <c r="AQ45" i="16"/>
  <c r="AR45" i="16"/>
  <c r="AQ46" i="16"/>
  <c r="AR46" i="16"/>
  <c r="AQ47" i="16"/>
  <c r="AR47" i="16"/>
  <c r="AQ48" i="16"/>
  <c r="AR48" i="16"/>
  <c r="AQ49" i="16"/>
  <c r="AR49" i="16"/>
  <c r="AQ50" i="16"/>
  <c r="AR50" i="16"/>
  <c r="AQ51" i="16"/>
  <c r="AR51" i="16"/>
  <c r="AQ52" i="16"/>
  <c r="AR52" i="16"/>
  <c r="AQ53" i="16"/>
  <c r="AR53" i="16"/>
  <c r="AQ54" i="16"/>
  <c r="AR54" i="16"/>
  <c r="AQ55" i="16"/>
  <c r="AR55" i="16"/>
  <c r="AQ56" i="16"/>
  <c r="AR56" i="16"/>
  <c r="AQ57" i="16"/>
  <c r="AR57" i="16"/>
  <c r="AQ58" i="16"/>
  <c r="AR58" i="16"/>
  <c r="AQ59" i="16"/>
  <c r="AR59" i="16"/>
  <c r="AQ60" i="16"/>
  <c r="AR60" i="16"/>
  <c r="AQ61" i="16"/>
  <c r="AR61" i="16"/>
  <c r="AQ62" i="16"/>
  <c r="AR62" i="16"/>
  <c r="AQ63" i="16"/>
  <c r="AR63" i="16"/>
  <c r="AQ64" i="16"/>
  <c r="AR64" i="16"/>
  <c r="AQ65" i="16"/>
  <c r="AR65" i="16"/>
  <c r="AQ66" i="16"/>
  <c r="AR66" i="16"/>
  <c r="AQ68" i="16"/>
  <c r="AR68" i="16"/>
  <c r="AQ69" i="16"/>
  <c r="AR69" i="16"/>
  <c r="AQ70" i="16"/>
  <c r="AR70" i="16"/>
  <c r="AQ71" i="16"/>
  <c r="AR71" i="16"/>
  <c r="AQ72" i="16"/>
  <c r="AR72" i="16"/>
  <c r="AQ73" i="16"/>
  <c r="AR73" i="16"/>
  <c r="AQ74" i="16"/>
  <c r="AR74" i="16"/>
  <c r="AQ75" i="16"/>
  <c r="AR75" i="16"/>
  <c r="AQ76" i="16"/>
  <c r="AR76" i="16"/>
  <c r="AQ77" i="16"/>
  <c r="AR77" i="16"/>
  <c r="AQ78" i="16"/>
  <c r="AR78" i="16"/>
  <c r="AQ79" i="16"/>
  <c r="AR79" i="16"/>
  <c r="AQ80" i="16"/>
  <c r="AR80" i="16"/>
  <c r="AQ81" i="16"/>
  <c r="AR81" i="16"/>
  <c r="AQ82" i="16"/>
  <c r="AR82" i="16"/>
  <c r="AQ83" i="16"/>
  <c r="AR83" i="16"/>
  <c r="AQ84" i="16"/>
  <c r="AR84" i="16"/>
  <c r="AQ85" i="16"/>
  <c r="AR85" i="16"/>
  <c r="AQ86" i="16"/>
  <c r="AR86" i="16"/>
  <c r="AQ87" i="16"/>
  <c r="AR87" i="16"/>
  <c r="AQ88" i="16"/>
  <c r="AR88" i="16"/>
  <c r="AQ89" i="16"/>
  <c r="AR89" i="16"/>
  <c r="AQ90" i="16"/>
  <c r="AR90" i="16"/>
  <c r="AQ91" i="16"/>
  <c r="AR91" i="16"/>
  <c r="AQ92" i="16"/>
  <c r="AR92" i="16"/>
  <c r="AQ93" i="16"/>
  <c r="AR93" i="16"/>
  <c r="AQ94" i="16"/>
  <c r="AR94" i="16"/>
  <c r="AQ95" i="16"/>
  <c r="AR95" i="16"/>
  <c r="AQ96" i="16"/>
  <c r="AR96" i="16"/>
  <c r="AQ97" i="16"/>
  <c r="AR97" i="16"/>
  <c r="AQ98" i="16"/>
  <c r="AR98" i="16"/>
  <c r="AQ99" i="16"/>
  <c r="AR99" i="16"/>
  <c r="AQ100" i="16"/>
  <c r="AR100" i="16"/>
  <c r="AQ101" i="16"/>
  <c r="AR101" i="16"/>
  <c r="AQ102" i="16"/>
  <c r="AR102" i="16"/>
  <c r="AQ103" i="16"/>
  <c r="AR103" i="16"/>
  <c r="AQ104" i="16"/>
  <c r="AR104" i="16"/>
  <c r="AQ105" i="16"/>
  <c r="AR105" i="16"/>
  <c r="AQ106" i="16"/>
  <c r="AR106" i="16"/>
  <c r="AQ107" i="16"/>
  <c r="AR107" i="16"/>
  <c r="AQ108" i="16"/>
  <c r="AR108" i="16"/>
  <c r="AQ109" i="16"/>
  <c r="AR109" i="16"/>
  <c r="AQ110" i="16"/>
  <c r="AR110" i="16"/>
  <c r="AQ111" i="16"/>
  <c r="AR111" i="16"/>
  <c r="AQ112" i="16"/>
  <c r="AR112" i="16"/>
  <c r="AQ113" i="16"/>
  <c r="AR113" i="16"/>
  <c r="AQ114" i="16"/>
  <c r="AR114" i="16"/>
  <c r="AQ115" i="16"/>
  <c r="AR115" i="16"/>
  <c r="AQ116" i="16"/>
  <c r="AR116" i="16"/>
  <c r="AQ117" i="16"/>
  <c r="AR117" i="16"/>
  <c r="AQ118" i="16"/>
  <c r="AR118" i="16"/>
  <c r="AQ119" i="16"/>
  <c r="AR119" i="16"/>
  <c r="AQ120" i="16"/>
  <c r="AR120" i="16"/>
  <c r="AQ121" i="16"/>
  <c r="AR121" i="16"/>
  <c r="AQ122" i="16"/>
  <c r="AR122" i="16"/>
  <c r="AQ123" i="16"/>
  <c r="AR123" i="16"/>
  <c r="AQ124" i="16"/>
  <c r="AR124" i="16"/>
  <c r="AQ125" i="16"/>
  <c r="AR125" i="16"/>
  <c r="AQ126" i="16"/>
  <c r="AR126" i="16"/>
  <c r="AQ127" i="16"/>
  <c r="AR127" i="16"/>
  <c r="AQ129" i="16"/>
  <c r="AR129" i="16"/>
  <c r="AQ130" i="16"/>
  <c r="AR130" i="16"/>
  <c r="AQ131" i="16"/>
  <c r="AR131" i="16"/>
  <c r="AQ132" i="16"/>
  <c r="AR132" i="16"/>
  <c r="AQ133" i="16"/>
  <c r="AR133" i="16"/>
  <c r="AQ134" i="16"/>
  <c r="AR134" i="16"/>
  <c r="AQ135" i="16"/>
  <c r="AR135" i="16"/>
  <c r="AQ136" i="16"/>
  <c r="AR136" i="16"/>
  <c r="AQ137" i="16"/>
  <c r="AR137" i="16"/>
  <c r="AQ138" i="16"/>
  <c r="AR138" i="16"/>
  <c r="AQ139" i="16"/>
  <c r="AR139" i="16"/>
  <c r="AQ140" i="16"/>
  <c r="AR140" i="16"/>
  <c r="AQ141" i="16"/>
  <c r="AR141" i="16"/>
  <c r="AQ142" i="16"/>
  <c r="AR142" i="16"/>
  <c r="AQ143" i="16"/>
  <c r="AR143" i="16"/>
  <c r="AQ144" i="16"/>
  <c r="AR144" i="16"/>
  <c r="AQ145" i="16"/>
  <c r="AR145" i="16"/>
  <c r="AQ146" i="16"/>
  <c r="AR146" i="16"/>
  <c r="AQ147" i="16"/>
  <c r="AR147" i="16"/>
  <c r="AQ148" i="16"/>
  <c r="AR148" i="16"/>
  <c r="AQ149" i="16"/>
  <c r="AR149" i="16"/>
  <c r="AQ150" i="16"/>
  <c r="AR150" i="16"/>
  <c r="AQ152" i="16"/>
  <c r="AR152" i="16"/>
  <c r="AQ153" i="16"/>
  <c r="AR153" i="16"/>
  <c r="AQ154" i="16"/>
  <c r="AR154" i="16"/>
  <c r="AQ155" i="16"/>
  <c r="AR155" i="16"/>
  <c r="AQ156" i="16"/>
  <c r="AR156" i="16"/>
  <c r="AQ157" i="16"/>
  <c r="AR157" i="16"/>
  <c r="AQ158" i="16"/>
  <c r="AR158" i="16"/>
  <c r="AQ159" i="16"/>
  <c r="AR159" i="16"/>
  <c r="AQ160" i="16"/>
  <c r="AR160" i="16"/>
  <c r="AQ161" i="16"/>
  <c r="AR161" i="16"/>
  <c r="AQ162" i="16"/>
  <c r="AR162" i="16"/>
  <c r="AQ163" i="16"/>
  <c r="AR163" i="16"/>
  <c r="AQ164" i="16"/>
  <c r="AR164" i="16"/>
  <c r="AQ165" i="16"/>
  <c r="AR165" i="16"/>
  <c r="BK13" i="17"/>
  <c r="BL13" i="17"/>
  <c r="BK14" i="17"/>
  <c r="BL14" i="17"/>
  <c r="BK15" i="17"/>
  <c r="BL15" i="17"/>
  <c r="BK16" i="17"/>
  <c r="BL16" i="17"/>
  <c r="BK17" i="17"/>
  <c r="BL17" i="17"/>
  <c r="BK18" i="17"/>
  <c r="BL18" i="17"/>
  <c r="BK19" i="17"/>
  <c r="BL19" i="17"/>
  <c r="BK20" i="17"/>
  <c r="BL20" i="17"/>
  <c r="BK21" i="17"/>
  <c r="BL21" i="17"/>
  <c r="BK22" i="17"/>
  <c r="BL22" i="17"/>
  <c r="BK23" i="17"/>
  <c r="BL23" i="17"/>
  <c r="BK24" i="17"/>
  <c r="BL24" i="17"/>
  <c r="BK25" i="17"/>
  <c r="BL25" i="17"/>
  <c r="BK26" i="17"/>
  <c r="BL26" i="17"/>
  <c r="BK27" i="17"/>
  <c r="BL27" i="17"/>
  <c r="BK28" i="17"/>
  <c r="BL28" i="17"/>
  <c r="BK29" i="17"/>
  <c r="BL29" i="17"/>
  <c r="BK30" i="17"/>
  <c r="BL30" i="17"/>
  <c r="BK31" i="17"/>
  <c r="BL31" i="17"/>
  <c r="BK32" i="17"/>
  <c r="BL32" i="17"/>
  <c r="BK33" i="17"/>
  <c r="BL33" i="17"/>
  <c r="BK34" i="17"/>
  <c r="BL34" i="17"/>
  <c r="BK35" i="17"/>
  <c r="BL35" i="17"/>
  <c r="BK36" i="17"/>
  <c r="BL36" i="17"/>
  <c r="BK37" i="17"/>
  <c r="BL37" i="17"/>
  <c r="BK38" i="17"/>
  <c r="BL38" i="17"/>
  <c r="BK39" i="17"/>
  <c r="BL39" i="17"/>
  <c r="BK40" i="17"/>
  <c r="BL40" i="17"/>
  <c r="BK41" i="17"/>
  <c r="BL41" i="17"/>
  <c r="BK42" i="17"/>
  <c r="BL42" i="17"/>
  <c r="BK43" i="17"/>
  <c r="BL43" i="17"/>
  <c r="BK44" i="17"/>
  <c r="BL44" i="17"/>
  <c r="BK45" i="17"/>
  <c r="BL45" i="17"/>
  <c r="BK46" i="17"/>
  <c r="BL46" i="17"/>
  <c r="BK47" i="17"/>
  <c r="BL47" i="17"/>
  <c r="BK48" i="17"/>
  <c r="BL48" i="17"/>
  <c r="BK49" i="17"/>
  <c r="BL49" i="17"/>
  <c r="BK50" i="17"/>
  <c r="BL50" i="17"/>
  <c r="BK51" i="17"/>
  <c r="BL51" i="17"/>
  <c r="BK52" i="17"/>
  <c r="BL52" i="17"/>
  <c r="BK53" i="17"/>
  <c r="BL53" i="17"/>
  <c r="BK54" i="17"/>
  <c r="BL54" i="17"/>
  <c r="BK55" i="17"/>
  <c r="BL55" i="17"/>
  <c r="BK56" i="17"/>
  <c r="BL56" i="17"/>
  <c r="BK57" i="17"/>
  <c r="BL57" i="17"/>
  <c r="BK58" i="17"/>
  <c r="BL58" i="17"/>
  <c r="BK59" i="17"/>
  <c r="BL59" i="17"/>
  <c r="BK60" i="17"/>
  <c r="BL60" i="17"/>
  <c r="BK61" i="17"/>
  <c r="BL61" i="17"/>
  <c r="BK62" i="17"/>
  <c r="BL62" i="17"/>
  <c r="BK63" i="17"/>
  <c r="BL63" i="17"/>
  <c r="BK64" i="17"/>
  <c r="BL64" i="17"/>
  <c r="BK65" i="17"/>
  <c r="BL65" i="17"/>
  <c r="BK66" i="17"/>
  <c r="BL66" i="17"/>
  <c r="BK67" i="17"/>
  <c r="BL67" i="17"/>
  <c r="BK68" i="17"/>
  <c r="BL68" i="17"/>
  <c r="BK69" i="17"/>
  <c r="BL69" i="17"/>
  <c r="BK70" i="17"/>
  <c r="BL70" i="17"/>
  <c r="BK71" i="17"/>
  <c r="BL71" i="17"/>
  <c r="BK72" i="17"/>
  <c r="BL72" i="17"/>
  <c r="BK73" i="17"/>
  <c r="BL73" i="17"/>
  <c r="BK74" i="17"/>
  <c r="BL74" i="17"/>
  <c r="BK75" i="17"/>
  <c r="BL75" i="17"/>
  <c r="BK76" i="17"/>
  <c r="BL76" i="17"/>
  <c r="BK78" i="17"/>
  <c r="BL78" i="17"/>
  <c r="BK79" i="17"/>
  <c r="BL79" i="17"/>
  <c r="BK80" i="17"/>
  <c r="BL80" i="17"/>
  <c r="BK81" i="17"/>
  <c r="BL81" i="17"/>
  <c r="BK82" i="17"/>
  <c r="BL82" i="17"/>
  <c r="BK83" i="17"/>
  <c r="BL83" i="17"/>
  <c r="BK84" i="17"/>
  <c r="BL84" i="17"/>
  <c r="BK85" i="17"/>
  <c r="BL85" i="17"/>
  <c r="BK86" i="17"/>
  <c r="BL86" i="17"/>
  <c r="BK87" i="17"/>
  <c r="BL87" i="17"/>
  <c r="BK88" i="17"/>
  <c r="BL88" i="17"/>
  <c r="BK89" i="17"/>
  <c r="BL89" i="17"/>
  <c r="BK90" i="17"/>
  <c r="BL90" i="17"/>
  <c r="BK91" i="17"/>
  <c r="BL91" i="17"/>
  <c r="BK92" i="17"/>
  <c r="BL92" i="17"/>
  <c r="BK93" i="17"/>
  <c r="BL93" i="17"/>
  <c r="BK94" i="17"/>
  <c r="BL94" i="17"/>
  <c r="BK95" i="17"/>
  <c r="BL95" i="17"/>
  <c r="BK96" i="17"/>
  <c r="BL96" i="17"/>
  <c r="BK97" i="17"/>
  <c r="BL97" i="17"/>
  <c r="BK98" i="17"/>
  <c r="BL98" i="17"/>
  <c r="BK99" i="17"/>
  <c r="BL99" i="17"/>
  <c r="BK100" i="17"/>
  <c r="BL100" i="17"/>
  <c r="BK101" i="17"/>
  <c r="BL101" i="17"/>
  <c r="BK102" i="17"/>
  <c r="BL102" i="17"/>
  <c r="BK103" i="17"/>
  <c r="BL103" i="17"/>
  <c r="BK104" i="17"/>
  <c r="BL104" i="17"/>
  <c r="BK105" i="17"/>
  <c r="BL105" i="17"/>
  <c r="BK106" i="17"/>
  <c r="BL106" i="17"/>
  <c r="BK107" i="17"/>
  <c r="BL107" i="17"/>
  <c r="BK108" i="17"/>
  <c r="BL108" i="17"/>
  <c r="BK109" i="17"/>
  <c r="BL109" i="17"/>
  <c r="BK110" i="17"/>
  <c r="BL110" i="17"/>
  <c r="BK111" i="17"/>
  <c r="BL111" i="17"/>
  <c r="BK112" i="17"/>
  <c r="BL112" i="17"/>
  <c r="BK113" i="17"/>
  <c r="BL113" i="17"/>
  <c r="BK114" i="17"/>
  <c r="BL114" i="17"/>
  <c r="BK115" i="17"/>
  <c r="BL115" i="17"/>
  <c r="BK116" i="17"/>
  <c r="BL116" i="17"/>
  <c r="BK117" i="17"/>
  <c r="BL117" i="17"/>
  <c r="BK118" i="17"/>
  <c r="BL118" i="17"/>
  <c r="BK119" i="17"/>
  <c r="BL119" i="17"/>
  <c r="BK120" i="17"/>
  <c r="BL120" i="17"/>
  <c r="BK121" i="17"/>
  <c r="BL121" i="17"/>
  <c r="BK122" i="17"/>
  <c r="BL122" i="17"/>
  <c r="BK123" i="17"/>
  <c r="BL123" i="17"/>
  <c r="BK124" i="17"/>
  <c r="BL124" i="17"/>
  <c r="BK125" i="17"/>
  <c r="BL125" i="17"/>
  <c r="BK126" i="17"/>
  <c r="BL126" i="17"/>
  <c r="BK127" i="17"/>
  <c r="BL127" i="17"/>
  <c r="BK128" i="17"/>
  <c r="BL128" i="17"/>
  <c r="BK129" i="17"/>
  <c r="BL129" i="17"/>
  <c r="BK130" i="17"/>
  <c r="BL130" i="17"/>
  <c r="BK131" i="17"/>
  <c r="BL131" i="17"/>
  <c r="BK132" i="17"/>
  <c r="BL132" i="17"/>
  <c r="BK133" i="17"/>
  <c r="BL133" i="17"/>
  <c r="BK134" i="17"/>
  <c r="BL134" i="17"/>
  <c r="BK135" i="17"/>
  <c r="BL135" i="17"/>
  <c r="BK137" i="17"/>
  <c r="BL137" i="17"/>
  <c r="BK138" i="17"/>
  <c r="BL138" i="17"/>
  <c r="BK139" i="17"/>
  <c r="BL139" i="17"/>
  <c r="BK140" i="17"/>
  <c r="BL140" i="17"/>
  <c r="BK141" i="17"/>
  <c r="BL141" i="17"/>
  <c r="BK142" i="17"/>
  <c r="BL142" i="17"/>
  <c r="BK143" i="17"/>
  <c r="BL143" i="17"/>
  <c r="BK144" i="17"/>
  <c r="BL144" i="17"/>
  <c r="BK145" i="17"/>
  <c r="BL145" i="17"/>
  <c r="BK146" i="17"/>
  <c r="BL146" i="17"/>
  <c r="BK147" i="17"/>
  <c r="BL147" i="17"/>
  <c r="BK148" i="17"/>
  <c r="BL148" i="17"/>
  <c r="BK149" i="17"/>
  <c r="BL149" i="17"/>
  <c r="BK150" i="17"/>
  <c r="BL150" i="17"/>
  <c r="BK152" i="17"/>
  <c r="BL152" i="17"/>
  <c r="BK153" i="17"/>
  <c r="BL153" i="17"/>
  <c r="BK154" i="17"/>
  <c r="BL154" i="17"/>
  <c r="BK155" i="17"/>
  <c r="BL155" i="17"/>
  <c r="BK156" i="17"/>
  <c r="BL156" i="17"/>
  <c r="BK157" i="17"/>
  <c r="BL157" i="17"/>
  <c r="BK158" i="17"/>
  <c r="BL158" i="17"/>
  <c r="BK159" i="17"/>
  <c r="BL159" i="17"/>
  <c r="BK160" i="17"/>
  <c r="BL160" i="17"/>
  <c r="BK161" i="17"/>
  <c r="BL161" i="17"/>
  <c r="BK162" i="17"/>
  <c r="BL162" i="17"/>
  <c r="BK163" i="17"/>
  <c r="BL163" i="17"/>
  <c r="BK164" i="17"/>
  <c r="BL164" i="17"/>
  <c r="BK165" i="17"/>
  <c r="BL165" i="17"/>
  <c r="BK166" i="17"/>
  <c r="BL166" i="17"/>
  <c r="BK167" i="17"/>
  <c r="BL167" i="17"/>
  <c r="BK168" i="17"/>
  <c r="BL168" i="17"/>
  <c r="BK169" i="17"/>
  <c r="BL169" i="17"/>
  <c r="BK170" i="17"/>
  <c r="BL170" i="17"/>
  <c r="BK171" i="17"/>
  <c r="BL171" i="17"/>
  <c r="BK172" i="17"/>
  <c r="BL172" i="17"/>
  <c r="BK173" i="17"/>
  <c r="BL173" i="17"/>
  <c r="BK174" i="17"/>
  <c r="BL174" i="17"/>
  <c r="BK175" i="17"/>
  <c r="BL175" i="17"/>
  <c r="BK176" i="17"/>
  <c r="BL176" i="17"/>
  <c r="BK177" i="17"/>
  <c r="BL177" i="17"/>
  <c r="BK178" i="17"/>
  <c r="BL178" i="17"/>
  <c r="BK179" i="17"/>
  <c r="BL179" i="17"/>
  <c r="BK180" i="17"/>
  <c r="BL180" i="17"/>
  <c r="BK181" i="17"/>
  <c r="BL181" i="17"/>
  <c r="BF13" i="17"/>
  <c r="BG13" i="17"/>
  <c r="BF14" i="17"/>
  <c r="BG14" i="17"/>
  <c r="BF15" i="17"/>
  <c r="BG15" i="17"/>
  <c r="BF16" i="17"/>
  <c r="BG16" i="17"/>
  <c r="BF17" i="17"/>
  <c r="BG17" i="17"/>
  <c r="BF18" i="17"/>
  <c r="BG18" i="17"/>
  <c r="BF19" i="17"/>
  <c r="BG19" i="17"/>
  <c r="BF20" i="17"/>
  <c r="BG20" i="17"/>
  <c r="BF21" i="17"/>
  <c r="BG21" i="17"/>
  <c r="BF22" i="17"/>
  <c r="BG22" i="17"/>
  <c r="BF23" i="17"/>
  <c r="BG23" i="17"/>
  <c r="BF24" i="17"/>
  <c r="BG24" i="17"/>
  <c r="BF25" i="17"/>
  <c r="BG25" i="17"/>
  <c r="BF26" i="17"/>
  <c r="BG26" i="17"/>
  <c r="BF27" i="17"/>
  <c r="BG27" i="17"/>
  <c r="BF28" i="17"/>
  <c r="BG28" i="17"/>
  <c r="BF29" i="17"/>
  <c r="BG29" i="17"/>
  <c r="BF30" i="17"/>
  <c r="BG30" i="17"/>
  <c r="BF31" i="17"/>
  <c r="BG31" i="17"/>
  <c r="BF32" i="17"/>
  <c r="BG32" i="17"/>
  <c r="BF33" i="17"/>
  <c r="BG33" i="17"/>
  <c r="BF34" i="17"/>
  <c r="BG34" i="17"/>
  <c r="BF35" i="17"/>
  <c r="BG35" i="17"/>
  <c r="BF36" i="17"/>
  <c r="BG36" i="17"/>
  <c r="BF37" i="17"/>
  <c r="BG37" i="17"/>
  <c r="BF38" i="17"/>
  <c r="BG38" i="17"/>
  <c r="BF39" i="17"/>
  <c r="BG39" i="17"/>
  <c r="BF40" i="17"/>
  <c r="BG40" i="17"/>
  <c r="BF41" i="17"/>
  <c r="BG41" i="17"/>
  <c r="BF42" i="17"/>
  <c r="BG42" i="17"/>
  <c r="BF43" i="17"/>
  <c r="BG43" i="17"/>
  <c r="BF44" i="17"/>
  <c r="BG44" i="17"/>
  <c r="BF45" i="17"/>
  <c r="BG45" i="17"/>
  <c r="BF46" i="17"/>
  <c r="BG46" i="17"/>
  <c r="BF47" i="17"/>
  <c r="BG47" i="17"/>
  <c r="BF48" i="17"/>
  <c r="BG48" i="17"/>
  <c r="BF49" i="17"/>
  <c r="BG49" i="17"/>
  <c r="BF50" i="17"/>
  <c r="BG50" i="17"/>
  <c r="BF51" i="17"/>
  <c r="BG51" i="17"/>
  <c r="BF52" i="17"/>
  <c r="BG52" i="17"/>
  <c r="BF53" i="17"/>
  <c r="BG53" i="17"/>
  <c r="BF54" i="17"/>
  <c r="BG54" i="17"/>
  <c r="BF55" i="17"/>
  <c r="BG55" i="17"/>
  <c r="BF56" i="17"/>
  <c r="BG56" i="17"/>
  <c r="BF57" i="17"/>
  <c r="BG57" i="17"/>
  <c r="BF58" i="17"/>
  <c r="BG58" i="17"/>
  <c r="BF59" i="17"/>
  <c r="BG59" i="17"/>
  <c r="BF60" i="17"/>
  <c r="BG60" i="17"/>
  <c r="BF61" i="17"/>
  <c r="BG61" i="17"/>
  <c r="BF62" i="17"/>
  <c r="BG62" i="17"/>
  <c r="BF63" i="17"/>
  <c r="BG63" i="17"/>
  <c r="BF64" i="17"/>
  <c r="BG64" i="17"/>
  <c r="BF65" i="17"/>
  <c r="BG65" i="17"/>
  <c r="BF66" i="17"/>
  <c r="BG66" i="17"/>
  <c r="BF67" i="17"/>
  <c r="BG67" i="17"/>
  <c r="BF68" i="17"/>
  <c r="BG68" i="17"/>
  <c r="BF69" i="17"/>
  <c r="BG69" i="17"/>
  <c r="BF70" i="17"/>
  <c r="BG70" i="17"/>
  <c r="BF71" i="17"/>
  <c r="BG71" i="17"/>
  <c r="BF72" i="17"/>
  <c r="BG72" i="17"/>
  <c r="BF73" i="17"/>
  <c r="BG73" i="17"/>
  <c r="BF74" i="17"/>
  <c r="BG74" i="17"/>
  <c r="BF75" i="17"/>
  <c r="BG75" i="17"/>
  <c r="BF76" i="17"/>
  <c r="BG76" i="17"/>
  <c r="BF78" i="17"/>
  <c r="BG78" i="17"/>
  <c r="BF79" i="17"/>
  <c r="BG79" i="17"/>
  <c r="BF80" i="17"/>
  <c r="BG80" i="17"/>
  <c r="BF81" i="17"/>
  <c r="BG81" i="17"/>
  <c r="BF82" i="17"/>
  <c r="BG82" i="17"/>
  <c r="BF83" i="17"/>
  <c r="BG83" i="17"/>
  <c r="BF84" i="17"/>
  <c r="BG84" i="17"/>
  <c r="BF85" i="17"/>
  <c r="BG85" i="17"/>
  <c r="BF86" i="17"/>
  <c r="BG86" i="17"/>
  <c r="BF87" i="17"/>
  <c r="BG87" i="17"/>
  <c r="BF88" i="17"/>
  <c r="BG88" i="17"/>
  <c r="BF89" i="17"/>
  <c r="BG89" i="17"/>
  <c r="BF90" i="17"/>
  <c r="BG90" i="17"/>
  <c r="BF91" i="17"/>
  <c r="BG91" i="17"/>
  <c r="BF92" i="17"/>
  <c r="BG92" i="17"/>
  <c r="BF93" i="17"/>
  <c r="BG93" i="17"/>
  <c r="BF94" i="17"/>
  <c r="BG94" i="17"/>
  <c r="BF95" i="17"/>
  <c r="BG95" i="17"/>
  <c r="BF96" i="17"/>
  <c r="BG96" i="17"/>
  <c r="BF97" i="17"/>
  <c r="BG97" i="17"/>
  <c r="BF98" i="17"/>
  <c r="BG98" i="17"/>
  <c r="BF99" i="17"/>
  <c r="BG99" i="17"/>
  <c r="BF100" i="17"/>
  <c r="BG100" i="17"/>
  <c r="BF101" i="17"/>
  <c r="BG101" i="17"/>
  <c r="BF102" i="17"/>
  <c r="BG102" i="17"/>
  <c r="BF103" i="17"/>
  <c r="BG103" i="17"/>
  <c r="BF104" i="17"/>
  <c r="BG104" i="17"/>
  <c r="BF105" i="17"/>
  <c r="BG105" i="17"/>
  <c r="BF106" i="17"/>
  <c r="BG106" i="17"/>
  <c r="BF107" i="17"/>
  <c r="BG107" i="17"/>
  <c r="BF108" i="17"/>
  <c r="BG108" i="17"/>
  <c r="BF109" i="17"/>
  <c r="BG109" i="17"/>
  <c r="BF110" i="17"/>
  <c r="BG110" i="17"/>
  <c r="BF111" i="17"/>
  <c r="BG111" i="17"/>
  <c r="BF112" i="17"/>
  <c r="BG112" i="17"/>
  <c r="BF113" i="17"/>
  <c r="BG113" i="17"/>
  <c r="BF114" i="17"/>
  <c r="BG114" i="17"/>
  <c r="BF115" i="17"/>
  <c r="BG115" i="17"/>
  <c r="BF116" i="17"/>
  <c r="BG116" i="17"/>
  <c r="BF117" i="17"/>
  <c r="BG117" i="17"/>
  <c r="BF118" i="17"/>
  <c r="BG118" i="17"/>
  <c r="BF119" i="17"/>
  <c r="BG119" i="17"/>
  <c r="BF120" i="17"/>
  <c r="BG120" i="17"/>
  <c r="BF121" i="17"/>
  <c r="BG121" i="17"/>
  <c r="BF122" i="17"/>
  <c r="BG122" i="17"/>
  <c r="BF123" i="17"/>
  <c r="BG123" i="17"/>
  <c r="BF124" i="17"/>
  <c r="BG124" i="17"/>
  <c r="BF125" i="17"/>
  <c r="BG125" i="17"/>
  <c r="BF126" i="17"/>
  <c r="BG126" i="17"/>
  <c r="BF127" i="17"/>
  <c r="BG127" i="17"/>
  <c r="BF128" i="17"/>
  <c r="BG128" i="17"/>
  <c r="BF129" i="17"/>
  <c r="BG129" i="17"/>
  <c r="BF130" i="17"/>
  <c r="BG130" i="17"/>
  <c r="BF131" i="17"/>
  <c r="BG131" i="17"/>
  <c r="BF132" i="17"/>
  <c r="BG132" i="17"/>
  <c r="BF133" i="17"/>
  <c r="BG133" i="17"/>
  <c r="BF134" i="17"/>
  <c r="BG134" i="17"/>
  <c r="BF135" i="17"/>
  <c r="BG135" i="17"/>
  <c r="BF137" i="17"/>
  <c r="BG137" i="17"/>
  <c r="BF138" i="17"/>
  <c r="BG138" i="17"/>
  <c r="BF139" i="17"/>
  <c r="BG139" i="17"/>
  <c r="BF140" i="17"/>
  <c r="BG140" i="17"/>
  <c r="BF141" i="17"/>
  <c r="BG141" i="17"/>
  <c r="BF142" i="17"/>
  <c r="BG142" i="17"/>
  <c r="BF143" i="17"/>
  <c r="BG143" i="17"/>
  <c r="BF144" i="17"/>
  <c r="BG144" i="17"/>
  <c r="BF145" i="17"/>
  <c r="BG145" i="17"/>
  <c r="BF146" i="17"/>
  <c r="BG146" i="17"/>
  <c r="BF147" i="17"/>
  <c r="BG147" i="17"/>
  <c r="BF148" i="17"/>
  <c r="BG148" i="17"/>
  <c r="BF149" i="17"/>
  <c r="BG149" i="17"/>
  <c r="BF150" i="17"/>
  <c r="BG150" i="17"/>
  <c r="BF152" i="17"/>
  <c r="BG152" i="17"/>
  <c r="BF153" i="17"/>
  <c r="BG153" i="17"/>
  <c r="BF154" i="17"/>
  <c r="BG154" i="17"/>
  <c r="BF155" i="17"/>
  <c r="BG155" i="17"/>
  <c r="BF156" i="17"/>
  <c r="BG156" i="17"/>
  <c r="BF157" i="17"/>
  <c r="BG157" i="17"/>
  <c r="BF158" i="17"/>
  <c r="BG158" i="17"/>
  <c r="BF159" i="17"/>
  <c r="BG159" i="17"/>
  <c r="BF160" i="17"/>
  <c r="BG160" i="17"/>
  <c r="BF161" i="17"/>
  <c r="BG161" i="17"/>
  <c r="BF162" i="17"/>
  <c r="BG162" i="17"/>
  <c r="BF163" i="17"/>
  <c r="BG163" i="17"/>
  <c r="BF164" i="17"/>
  <c r="BG164" i="17"/>
  <c r="BF165" i="17"/>
  <c r="BG165" i="17"/>
  <c r="BF166" i="17"/>
  <c r="BG166" i="17"/>
  <c r="BF167" i="17"/>
  <c r="BG167" i="17"/>
  <c r="BF168" i="17"/>
  <c r="BG168" i="17"/>
  <c r="BF169" i="17"/>
  <c r="BG169" i="17"/>
  <c r="BF170" i="17"/>
  <c r="BG170" i="17"/>
  <c r="BF171" i="17"/>
  <c r="BG171" i="17"/>
  <c r="BF172" i="17"/>
  <c r="BG172" i="17"/>
  <c r="BF173" i="17"/>
  <c r="BG173" i="17"/>
  <c r="BF174" i="17"/>
  <c r="BG174" i="17"/>
  <c r="BF175" i="17"/>
  <c r="BG175" i="17"/>
  <c r="BF176" i="17"/>
  <c r="BG176" i="17"/>
  <c r="BF177" i="17"/>
  <c r="BG177" i="17"/>
  <c r="BF178" i="17"/>
  <c r="BG178" i="17"/>
  <c r="BF179" i="17"/>
  <c r="BG179" i="17"/>
  <c r="BF180" i="17"/>
  <c r="BG180" i="17"/>
  <c r="BF181" i="17"/>
  <c r="BG181" i="17"/>
  <c r="BA13" i="17"/>
  <c r="BB13" i="17"/>
  <c r="BA14" i="17"/>
  <c r="BB14" i="17"/>
  <c r="BA15" i="17"/>
  <c r="BB15" i="17"/>
  <c r="BA16" i="17"/>
  <c r="BB16" i="17"/>
  <c r="BA17" i="17"/>
  <c r="BB17" i="17"/>
  <c r="BA18" i="17"/>
  <c r="BB18" i="17"/>
  <c r="BA19" i="17"/>
  <c r="BB19" i="17"/>
  <c r="BA20" i="17"/>
  <c r="BB20" i="17"/>
  <c r="BA21" i="17"/>
  <c r="BB21" i="17"/>
  <c r="BA22" i="17"/>
  <c r="BB22" i="17"/>
  <c r="BA23" i="17"/>
  <c r="BB23" i="17"/>
  <c r="BA24" i="17"/>
  <c r="BB24" i="17"/>
  <c r="BA25" i="17"/>
  <c r="BB25" i="17"/>
  <c r="BA26" i="17"/>
  <c r="BB26" i="17"/>
  <c r="BA27" i="17"/>
  <c r="BB27" i="17"/>
  <c r="BA28" i="17"/>
  <c r="BB28" i="17"/>
  <c r="BA29" i="17"/>
  <c r="BB29" i="17"/>
  <c r="BA30" i="17"/>
  <c r="BB30" i="17"/>
  <c r="BA31" i="17"/>
  <c r="BB31" i="17"/>
  <c r="BA32" i="17"/>
  <c r="BB32" i="17"/>
  <c r="BA33" i="17"/>
  <c r="BB33" i="17"/>
  <c r="BA34" i="17"/>
  <c r="BB34" i="17"/>
  <c r="BA35" i="17"/>
  <c r="BB35" i="17"/>
  <c r="BA36" i="17"/>
  <c r="BB36" i="17"/>
  <c r="BA37" i="17"/>
  <c r="BB37" i="17"/>
  <c r="BA38" i="17"/>
  <c r="BB38" i="17"/>
  <c r="BA39" i="17"/>
  <c r="BB39" i="17"/>
  <c r="BA40" i="17"/>
  <c r="BB40" i="17"/>
  <c r="BA41" i="17"/>
  <c r="BB41" i="17"/>
  <c r="BA42" i="17"/>
  <c r="BB42" i="17"/>
  <c r="BA43" i="17"/>
  <c r="BB43" i="17"/>
  <c r="BA44" i="17"/>
  <c r="BB44" i="17"/>
  <c r="BA45" i="17"/>
  <c r="BB45" i="17"/>
  <c r="BA46" i="17"/>
  <c r="BB46" i="17"/>
  <c r="BA47" i="17"/>
  <c r="BB47" i="17"/>
  <c r="BA48" i="17"/>
  <c r="BB48" i="17"/>
  <c r="BA49" i="17"/>
  <c r="BB49" i="17"/>
  <c r="BA50" i="17"/>
  <c r="BB50" i="17"/>
  <c r="BA51" i="17"/>
  <c r="BB51" i="17"/>
  <c r="BA52" i="17"/>
  <c r="BB52" i="17"/>
  <c r="BA53" i="17"/>
  <c r="BB53" i="17"/>
  <c r="BA54" i="17"/>
  <c r="BB54" i="17"/>
  <c r="BA55" i="17"/>
  <c r="BB55" i="17"/>
  <c r="BA56" i="17"/>
  <c r="BB56" i="17"/>
  <c r="BA57" i="17"/>
  <c r="BB57" i="17"/>
  <c r="BA58" i="17"/>
  <c r="BB58" i="17"/>
  <c r="BA59" i="17"/>
  <c r="BB59" i="17"/>
  <c r="BA60" i="17"/>
  <c r="BB60" i="17"/>
  <c r="BA61" i="17"/>
  <c r="BB61" i="17"/>
  <c r="BA62" i="17"/>
  <c r="BB62" i="17"/>
  <c r="BA63" i="17"/>
  <c r="BB63" i="17"/>
  <c r="BA64" i="17"/>
  <c r="BB64" i="17"/>
  <c r="BA65" i="17"/>
  <c r="BB65" i="17"/>
  <c r="BA66" i="17"/>
  <c r="BB66" i="17"/>
  <c r="BA67" i="17"/>
  <c r="BB67" i="17"/>
  <c r="BA68" i="17"/>
  <c r="BB68" i="17"/>
  <c r="BA69" i="17"/>
  <c r="BB69" i="17"/>
  <c r="BA70" i="17"/>
  <c r="BB70" i="17"/>
  <c r="BA71" i="17"/>
  <c r="BB71" i="17"/>
  <c r="BA72" i="17"/>
  <c r="BB72" i="17"/>
  <c r="BA73" i="17"/>
  <c r="BB73" i="17"/>
  <c r="BA74" i="17"/>
  <c r="BB74" i="17"/>
  <c r="BA75" i="17"/>
  <c r="BB75" i="17"/>
  <c r="BA76" i="17"/>
  <c r="BB76" i="17"/>
  <c r="BA78" i="17"/>
  <c r="BB78" i="17"/>
  <c r="BA79" i="17"/>
  <c r="BB79" i="17"/>
  <c r="BA80" i="17"/>
  <c r="BB80" i="17"/>
  <c r="BA81" i="17"/>
  <c r="BB81" i="17"/>
  <c r="BA82" i="17"/>
  <c r="BB82" i="17"/>
  <c r="BA83" i="17"/>
  <c r="BB83" i="17"/>
  <c r="BA84" i="17"/>
  <c r="BB84" i="17"/>
  <c r="BA85" i="17"/>
  <c r="BB85" i="17"/>
  <c r="BA86" i="17"/>
  <c r="BB86" i="17"/>
  <c r="BA87" i="17"/>
  <c r="BB87" i="17"/>
  <c r="BA88" i="17"/>
  <c r="BB88" i="17"/>
  <c r="BA89" i="17"/>
  <c r="BB89" i="17"/>
  <c r="BA90" i="17"/>
  <c r="BB90" i="17"/>
  <c r="BA91" i="17"/>
  <c r="BB91" i="17"/>
  <c r="BA92" i="17"/>
  <c r="BB92" i="17"/>
  <c r="BA93" i="17"/>
  <c r="BB93" i="17"/>
  <c r="BA94" i="17"/>
  <c r="BB94" i="17"/>
  <c r="BA95" i="17"/>
  <c r="BB95" i="17"/>
  <c r="BA96" i="17"/>
  <c r="BB96" i="17"/>
  <c r="BA97" i="17"/>
  <c r="BB97" i="17"/>
  <c r="BA98" i="17"/>
  <c r="BB98" i="17"/>
  <c r="BA99" i="17"/>
  <c r="BB99" i="17"/>
  <c r="BA100" i="17"/>
  <c r="BB100" i="17"/>
  <c r="BA101" i="17"/>
  <c r="BB101" i="17"/>
  <c r="BA102" i="17"/>
  <c r="BB102" i="17"/>
  <c r="BA103" i="17"/>
  <c r="BB103" i="17"/>
  <c r="BA104" i="17"/>
  <c r="BB104" i="17"/>
  <c r="BA105" i="17"/>
  <c r="BB105" i="17"/>
  <c r="BA106" i="17"/>
  <c r="BB106" i="17"/>
  <c r="BA107" i="17"/>
  <c r="BB107" i="17"/>
  <c r="BA108" i="17"/>
  <c r="BB108" i="17"/>
  <c r="BA109" i="17"/>
  <c r="BB109" i="17"/>
  <c r="BA110" i="17"/>
  <c r="BB110" i="17"/>
  <c r="BA111" i="17"/>
  <c r="BB111" i="17"/>
  <c r="BA112" i="17"/>
  <c r="BB112" i="17"/>
  <c r="BA113" i="17"/>
  <c r="BB113" i="17"/>
  <c r="BA114" i="17"/>
  <c r="BB114" i="17"/>
  <c r="BA115" i="17"/>
  <c r="BB115" i="17"/>
  <c r="BA116" i="17"/>
  <c r="BB116" i="17"/>
  <c r="BA117" i="17"/>
  <c r="BB117" i="17"/>
  <c r="BA118" i="17"/>
  <c r="BB118" i="17"/>
  <c r="BA119" i="17"/>
  <c r="BB119" i="17"/>
  <c r="BA120" i="17"/>
  <c r="BB120" i="17"/>
  <c r="BA121" i="17"/>
  <c r="BB121" i="17"/>
  <c r="BA122" i="17"/>
  <c r="BB122" i="17"/>
  <c r="BA123" i="17"/>
  <c r="BB123" i="17"/>
  <c r="BA124" i="17"/>
  <c r="BB124" i="17"/>
  <c r="BA125" i="17"/>
  <c r="BB125" i="17"/>
  <c r="BA126" i="17"/>
  <c r="BB126" i="17"/>
  <c r="BA127" i="17"/>
  <c r="BB127" i="17"/>
  <c r="BA128" i="17"/>
  <c r="BB128" i="17"/>
  <c r="BA129" i="17"/>
  <c r="BB129" i="17"/>
  <c r="BA130" i="17"/>
  <c r="BB130" i="17"/>
  <c r="BA131" i="17"/>
  <c r="BB131" i="17"/>
  <c r="BA132" i="17"/>
  <c r="BB132" i="17"/>
  <c r="BA133" i="17"/>
  <c r="BB133" i="17"/>
  <c r="BA134" i="17"/>
  <c r="BB134" i="17"/>
  <c r="BA135" i="17"/>
  <c r="BB135" i="17"/>
  <c r="BA137" i="17"/>
  <c r="BB137" i="17"/>
  <c r="BA138" i="17"/>
  <c r="BB138" i="17"/>
  <c r="BA139" i="17"/>
  <c r="BB139" i="17"/>
  <c r="BA140" i="17"/>
  <c r="BB140" i="17"/>
  <c r="BA141" i="17"/>
  <c r="BB141" i="17"/>
  <c r="BA142" i="17"/>
  <c r="BB142" i="17"/>
  <c r="BA143" i="17"/>
  <c r="BB143" i="17"/>
  <c r="BA144" i="17"/>
  <c r="BB144" i="17"/>
  <c r="BA145" i="17"/>
  <c r="BB145" i="17"/>
  <c r="BA146" i="17"/>
  <c r="BB146" i="17"/>
  <c r="BA147" i="17"/>
  <c r="BB147" i="17"/>
  <c r="BA148" i="17"/>
  <c r="BB148" i="17"/>
  <c r="BA149" i="17"/>
  <c r="BB149" i="17"/>
  <c r="BA150" i="17"/>
  <c r="BB150" i="17"/>
  <c r="BA152" i="17"/>
  <c r="BB152" i="17"/>
  <c r="BA153" i="17"/>
  <c r="BB153" i="17"/>
  <c r="BA154" i="17"/>
  <c r="BB154" i="17"/>
  <c r="BA155" i="17"/>
  <c r="BB155" i="17"/>
  <c r="BA156" i="17"/>
  <c r="BB156" i="17"/>
  <c r="BA157" i="17"/>
  <c r="BB157" i="17"/>
  <c r="BA158" i="17"/>
  <c r="BB158" i="17"/>
  <c r="BA159" i="17"/>
  <c r="BB159" i="17"/>
  <c r="BA160" i="17"/>
  <c r="BB160" i="17"/>
  <c r="BA161" i="17"/>
  <c r="BB161" i="17"/>
  <c r="BA162" i="17"/>
  <c r="BB162" i="17"/>
  <c r="BA163" i="17"/>
  <c r="BB163" i="17"/>
  <c r="BA164" i="17"/>
  <c r="BB164" i="17"/>
  <c r="BA165" i="17"/>
  <c r="BB165" i="17"/>
  <c r="BA166" i="17"/>
  <c r="BB166" i="17"/>
  <c r="BA167" i="17"/>
  <c r="BB167" i="17"/>
  <c r="BA168" i="17"/>
  <c r="BB168" i="17"/>
  <c r="BA169" i="17"/>
  <c r="BB169" i="17"/>
  <c r="BA170" i="17"/>
  <c r="BB170" i="17"/>
  <c r="BA171" i="17"/>
  <c r="BB171" i="17"/>
  <c r="BA172" i="17"/>
  <c r="BB172" i="17"/>
  <c r="BA173" i="17"/>
  <c r="BB173" i="17"/>
  <c r="BA174" i="17"/>
  <c r="BB174" i="17"/>
  <c r="BA175" i="17"/>
  <c r="BB175" i="17"/>
  <c r="BA176" i="17"/>
  <c r="BB176" i="17"/>
  <c r="BA177" i="17"/>
  <c r="BB177" i="17"/>
  <c r="BA178" i="17"/>
  <c r="BB178" i="17"/>
  <c r="BA179" i="17"/>
  <c r="BB179" i="17"/>
  <c r="BA180" i="17"/>
  <c r="BB180" i="17"/>
  <c r="BA181" i="17"/>
  <c r="BB181" i="17"/>
  <c r="AV13" i="17"/>
  <c r="AW13" i="17"/>
  <c r="AV14" i="17"/>
  <c r="AW14" i="17"/>
  <c r="AV15" i="17"/>
  <c r="AW15" i="17"/>
  <c r="AV16" i="17"/>
  <c r="AW16" i="17"/>
  <c r="AV17" i="17"/>
  <c r="AW17" i="17"/>
  <c r="AV18" i="17"/>
  <c r="AW18" i="17"/>
  <c r="AV19" i="17"/>
  <c r="AW19" i="17"/>
  <c r="AV20" i="17"/>
  <c r="AW20" i="17"/>
  <c r="AV21" i="17"/>
  <c r="AW21" i="17"/>
  <c r="AV22" i="17"/>
  <c r="AW22" i="17"/>
  <c r="AV23" i="17"/>
  <c r="AW23" i="17"/>
  <c r="AV24" i="17"/>
  <c r="AW24" i="17"/>
  <c r="AV25" i="17"/>
  <c r="AW25" i="17"/>
  <c r="AV26" i="17"/>
  <c r="AW26" i="17"/>
  <c r="AV27" i="17"/>
  <c r="AW27" i="17"/>
  <c r="AV28" i="17"/>
  <c r="AW28" i="17"/>
  <c r="AV29" i="17"/>
  <c r="AW29" i="17"/>
  <c r="AV30" i="17"/>
  <c r="AW30" i="17"/>
  <c r="AV31" i="17"/>
  <c r="AW31" i="17"/>
  <c r="AV32" i="17"/>
  <c r="AW32" i="17"/>
  <c r="AV33" i="17"/>
  <c r="AW33" i="17"/>
  <c r="AV34" i="17"/>
  <c r="AW34" i="17"/>
  <c r="AV35" i="17"/>
  <c r="AW35" i="17"/>
  <c r="AV36" i="17"/>
  <c r="AW36" i="17"/>
  <c r="AV37" i="17"/>
  <c r="AW37" i="17"/>
  <c r="AV38" i="17"/>
  <c r="AW38" i="17"/>
  <c r="AV39" i="17"/>
  <c r="AW39" i="17"/>
  <c r="AV40" i="17"/>
  <c r="AW40" i="17"/>
  <c r="AV41" i="17"/>
  <c r="AW41" i="17"/>
  <c r="AV42" i="17"/>
  <c r="AW42" i="17"/>
  <c r="AV43" i="17"/>
  <c r="AW43" i="17"/>
  <c r="AV44" i="17"/>
  <c r="AW44" i="17"/>
  <c r="AV45" i="17"/>
  <c r="AW45" i="17"/>
  <c r="AV46" i="17"/>
  <c r="AW46" i="17"/>
  <c r="AV47" i="17"/>
  <c r="AW47" i="17"/>
  <c r="AV48" i="17"/>
  <c r="AW48" i="17"/>
  <c r="AV49" i="17"/>
  <c r="AW49" i="17"/>
  <c r="AV50" i="17"/>
  <c r="AW50" i="17"/>
  <c r="AV51" i="17"/>
  <c r="AW51" i="17"/>
  <c r="AV52" i="17"/>
  <c r="AW52" i="17"/>
  <c r="AV53" i="17"/>
  <c r="AW53" i="17"/>
  <c r="AV54" i="17"/>
  <c r="AW54" i="17"/>
  <c r="AV55" i="17"/>
  <c r="AW55" i="17"/>
  <c r="AV56" i="17"/>
  <c r="AW56" i="17"/>
  <c r="AV57" i="17"/>
  <c r="AW57" i="17"/>
  <c r="AV58" i="17"/>
  <c r="AW58" i="17"/>
  <c r="AV59" i="17"/>
  <c r="AW59" i="17"/>
  <c r="AV60" i="17"/>
  <c r="AW60" i="17"/>
  <c r="AV61" i="17"/>
  <c r="AW61" i="17"/>
  <c r="AV62" i="17"/>
  <c r="AW62" i="17"/>
  <c r="AV63" i="17"/>
  <c r="AW63" i="17"/>
  <c r="AV64" i="17"/>
  <c r="AW64" i="17"/>
  <c r="AV65" i="17"/>
  <c r="AW65" i="17"/>
  <c r="AV66" i="17"/>
  <c r="AW66" i="17"/>
  <c r="AV67" i="17"/>
  <c r="AW67" i="17"/>
  <c r="AV68" i="17"/>
  <c r="AW68" i="17"/>
  <c r="AV69" i="17"/>
  <c r="AW69" i="17"/>
  <c r="AV70" i="17"/>
  <c r="AW70" i="17"/>
  <c r="AV71" i="17"/>
  <c r="AW71" i="17"/>
  <c r="AV72" i="17"/>
  <c r="AW72" i="17"/>
  <c r="AV73" i="17"/>
  <c r="AW73" i="17"/>
  <c r="AV74" i="17"/>
  <c r="AW74" i="17"/>
  <c r="AV75" i="17"/>
  <c r="AW75" i="17"/>
  <c r="AV76" i="17"/>
  <c r="AW76" i="17"/>
  <c r="AV78" i="17"/>
  <c r="AW78" i="17"/>
  <c r="AV79" i="17"/>
  <c r="AW79" i="17"/>
  <c r="AV80" i="17"/>
  <c r="AW80" i="17"/>
  <c r="AV81" i="17"/>
  <c r="AW81" i="17"/>
  <c r="AV82" i="17"/>
  <c r="AW82" i="17"/>
  <c r="AV83" i="17"/>
  <c r="AW83" i="17"/>
  <c r="AV84" i="17"/>
  <c r="AW84" i="17"/>
  <c r="AV85" i="17"/>
  <c r="AW85" i="17"/>
  <c r="AV86" i="17"/>
  <c r="AW86" i="17"/>
  <c r="AV87" i="17"/>
  <c r="AW87" i="17"/>
  <c r="AV88" i="17"/>
  <c r="AW88" i="17"/>
  <c r="AV89" i="17"/>
  <c r="AW89" i="17"/>
  <c r="AV90" i="17"/>
  <c r="AW90" i="17"/>
  <c r="AV91" i="17"/>
  <c r="AW91" i="17"/>
  <c r="AV92" i="17"/>
  <c r="AW92" i="17"/>
  <c r="AV93" i="17"/>
  <c r="AW93" i="17"/>
  <c r="AV94" i="17"/>
  <c r="AW94" i="17"/>
  <c r="AV95" i="17"/>
  <c r="AW95" i="17"/>
  <c r="AV96" i="17"/>
  <c r="AW96" i="17"/>
  <c r="AV97" i="17"/>
  <c r="AW97" i="17"/>
  <c r="AV98" i="17"/>
  <c r="AW98" i="17"/>
  <c r="AV99" i="17"/>
  <c r="AW99" i="17"/>
  <c r="AV100" i="17"/>
  <c r="AW100" i="17"/>
  <c r="AV101" i="17"/>
  <c r="AW101" i="17"/>
  <c r="AV102" i="17"/>
  <c r="AW102" i="17"/>
  <c r="AV103" i="17"/>
  <c r="AW103" i="17"/>
  <c r="AV104" i="17"/>
  <c r="AW104" i="17"/>
  <c r="AV105" i="17"/>
  <c r="AW105" i="17"/>
  <c r="AV106" i="17"/>
  <c r="AW106" i="17"/>
  <c r="AV107" i="17"/>
  <c r="AW107" i="17"/>
  <c r="AV108" i="17"/>
  <c r="AW108" i="17"/>
  <c r="AV109" i="17"/>
  <c r="AW109" i="17"/>
  <c r="AV110" i="17"/>
  <c r="AW110" i="17"/>
  <c r="AV111" i="17"/>
  <c r="AW111" i="17"/>
  <c r="AV112" i="17"/>
  <c r="AW112" i="17"/>
  <c r="AV113" i="17"/>
  <c r="AW113" i="17"/>
  <c r="AV114" i="17"/>
  <c r="AW114" i="17"/>
  <c r="AV115" i="17"/>
  <c r="AW115" i="17"/>
  <c r="AV116" i="17"/>
  <c r="AW116" i="17"/>
  <c r="AV117" i="17"/>
  <c r="AW117" i="17"/>
  <c r="AV118" i="17"/>
  <c r="AW118" i="17"/>
  <c r="AV119" i="17"/>
  <c r="AW119" i="17"/>
  <c r="AV120" i="17"/>
  <c r="AW120" i="17"/>
  <c r="AV121" i="17"/>
  <c r="AW121" i="17"/>
  <c r="AV122" i="17"/>
  <c r="AW122" i="17"/>
  <c r="AV123" i="17"/>
  <c r="AW123" i="17"/>
  <c r="AV124" i="17"/>
  <c r="AW124" i="17"/>
  <c r="AV125" i="17"/>
  <c r="AW125" i="17"/>
  <c r="AV126" i="17"/>
  <c r="AW126" i="17"/>
  <c r="AV127" i="17"/>
  <c r="AW127" i="17"/>
  <c r="AV128" i="17"/>
  <c r="AW128" i="17"/>
  <c r="AV129" i="17"/>
  <c r="AW129" i="17"/>
  <c r="AV130" i="17"/>
  <c r="AW130" i="17"/>
  <c r="AV131" i="17"/>
  <c r="AW131" i="17"/>
  <c r="AV132" i="17"/>
  <c r="AW132" i="17"/>
  <c r="AV133" i="17"/>
  <c r="AW133" i="17"/>
  <c r="AV134" i="17"/>
  <c r="AW134" i="17"/>
  <c r="AV135" i="17"/>
  <c r="AW135" i="17"/>
  <c r="AV137" i="17"/>
  <c r="AW137" i="17"/>
  <c r="AV138" i="17"/>
  <c r="AW138" i="17"/>
  <c r="AV139" i="17"/>
  <c r="AW139" i="17"/>
  <c r="AV140" i="17"/>
  <c r="AW140" i="17"/>
  <c r="AV141" i="17"/>
  <c r="AW141" i="17"/>
  <c r="AV142" i="17"/>
  <c r="AW142" i="17"/>
  <c r="AV143" i="17"/>
  <c r="AW143" i="17"/>
  <c r="AV144" i="17"/>
  <c r="AW144" i="17"/>
  <c r="AV145" i="17"/>
  <c r="AW145" i="17"/>
  <c r="AV146" i="17"/>
  <c r="AW146" i="17"/>
  <c r="AV147" i="17"/>
  <c r="AW147" i="17"/>
  <c r="AV148" i="17"/>
  <c r="AW148" i="17"/>
  <c r="AV149" i="17"/>
  <c r="AW149" i="17"/>
  <c r="AV150" i="17"/>
  <c r="AW150" i="17"/>
  <c r="AV152" i="17"/>
  <c r="AW152" i="17"/>
  <c r="AV153" i="17"/>
  <c r="AW153" i="17"/>
  <c r="AV154" i="17"/>
  <c r="AW154" i="17"/>
  <c r="AV155" i="17"/>
  <c r="AW155" i="17"/>
  <c r="AV156" i="17"/>
  <c r="AW156" i="17"/>
  <c r="AV157" i="17"/>
  <c r="AW157" i="17"/>
  <c r="AV158" i="17"/>
  <c r="AW158" i="17"/>
  <c r="AV159" i="17"/>
  <c r="AW159" i="17"/>
  <c r="AV160" i="17"/>
  <c r="AW160" i="17"/>
  <c r="AV161" i="17"/>
  <c r="AW161" i="17"/>
  <c r="AV162" i="17"/>
  <c r="AW162" i="17"/>
  <c r="AV163" i="17"/>
  <c r="AW163" i="17"/>
  <c r="AV164" i="17"/>
  <c r="AW164" i="17"/>
  <c r="AV165" i="17"/>
  <c r="AW165" i="17"/>
  <c r="AV166" i="17"/>
  <c r="AW166" i="17"/>
  <c r="AV167" i="17"/>
  <c r="AW167" i="17"/>
  <c r="AV168" i="17"/>
  <c r="AW168" i="17"/>
  <c r="AV169" i="17"/>
  <c r="AW169" i="17"/>
  <c r="AV170" i="17"/>
  <c r="AW170" i="17"/>
  <c r="AV171" i="17"/>
  <c r="AW171" i="17"/>
  <c r="AV172" i="17"/>
  <c r="AW172" i="17"/>
  <c r="AV173" i="17"/>
  <c r="AW173" i="17"/>
  <c r="AV174" i="17"/>
  <c r="AW174" i="17"/>
  <c r="AV175" i="17"/>
  <c r="AW175" i="17"/>
  <c r="AV176" i="17"/>
  <c r="AW176" i="17"/>
  <c r="AV177" i="17"/>
  <c r="AW177" i="17"/>
  <c r="AV178" i="17"/>
  <c r="AW178" i="17"/>
  <c r="AV179" i="17"/>
  <c r="AW179" i="17"/>
  <c r="AV180" i="17"/>
  <c r="AW180" i="17"/>
  <c r="AV181" i="17"/>
  <c r="AW181" i="17"/>
  <c r="AQ78" i="17"/>
  <c r="AR78" i="17"/>
  <c r="AQ79" i="17"/>
  <c r="AR79" i="17"/>
  <c r="AQ80" i="17"/>
  <c r="AR80" i="17"/>
  <c r="AQ81" i="17"/>
  <c r="AR81" i="17"/>
  <c r="AQ82" i="17"/>
  <c r="AR82" i="17"/>
  <c r="AQ83" i="17"/>
  <c r="AR83" i="17"/>
  <c r="AQ84" i="17"/>
  <c r="AR84" i="17"/>
  <c r="AQ85" i="17"/>
  <c r="AR85" i="17"/>
  <c r="AQ86" i="17"/>
  <c r="AR86" i="17"/>
  <c r="AQ87" i="17"/>
  <c r="AR87" i="17"/>
  <c r="AQ88" i="17"/>
  <c r="AR88" i="17"/>
  <c r="AQ89" i="17"/>
  <c r="AR89" i="17"/>
  <c r="AQ90" i="17"/>
  <c r="AR90" i="17"/>
  <c r="AQ91" i="17"/>
  <c r="AR91" i="17"/>
  <c r="AQ92" i="17"/>
  <c r="AR92" i="17"/>
  <c r="AQ93" i="17"/>
  <c r="AR93" i="17"/>
  <c r="AQ94" i="17"/>
  <c r="AR94" i="17"/>
  <c r="AQ95" i="17"/>
  <c r="AR95" i="17"/>
  <c r="AQ96" i="17"/>
  <c r="AR96" i="17"/>
  <c r="AQ97" i="17"/>
  <c r="AR97" i="17"/>
  <c r="AQ98" i="17"/>
  <c r="AR98" i="17"/>
  <c r="AQ99" i="17"/>
  <c r="AR99" i="17"/>
  <c r="AQ100" i="17"/>
  <c r="AR100" i="17"/>
  <c r="AQ101" i="17"/>
  <c r="AR101" i="17"/>
  <c r="AQ102" i="17"/>
  <c r="AR102" i="17"/>
  <c r="AQ103" i="17"/>
  <c r="AR103" i="17"/>
  <c r="AQ104" i="17"/>
  <c r="AR104" i="17"/>
  <c r="AQ105" i="17"/>
  <c r="AR105" i="17"/>
  <c r="AQ106" i="17"/>
  <c r="AR106" i="17"/>
  <c r="AQ107" i="17"/>
  <c r="AR107" i="17"/>
  <c r="AQ108" i="17"/>
  <c r="AR108" i="17"/>
  <c r="AQ109" i="17"/>
  <c r="AR109" i="17"/>
  <c r="AQ110" i="17"/>
  <c r="AR110" i="17"/>
  <c r="AQ111" i="17"/>
  <c r="AR111" i="17"/>
  <c r="AQ112" i="17"/>
  <c r="AR112" i="17"/>
  <c r="AQ113" i="17"/>
  <c r="AR113" i="17"/>
  <c r="AQ114" i="17"/>
  <c r="AR114" i="17"/>
  <c r="AQ115" i="17"/>
  <c r="AR115" i="17"/>
  <c r="AQ116" i="17"/>
  <c r="AR116" i="17"/>
  <c r="AQ117" i="17"/>
  <c r="AR117" i="17"/>
  <c r="AQ118" i="17"/>
  <c r="AR118" i="17"/>
  <c r="AQ119" i="17"/>
  <c r="AR119" i="17"/>
  <c r="AQ120" i="17"/>
  <c r="AR120" i="17"/>
  <c r="AQ121" i="17"/>
  <c r="AR121" i="17"/>
  <c r="AQ122" i="17"/>
  <c r="AR122" i="17"/>
  <c r="AQ123" i="17"/>
  <c r="AR123" i="17"/>
  <c r="AQ124" i="17"/>
  <c r="AR124" i="17"/>
  <c r="AQ125" i="17"/>
  <c r="AR125" i="17"/>
  <c r="AQ126" i="17"/>
  <c r="AR126" i="17"/>
  <c r="AQ127" i="17"/>
  <c r="AR127" i="17"/>
  <c r="AQ128" i="17"/>
  <c r="AR128" i="17"/>
  <c r="AQ129" i="17"/>
  <c r="AR129" i="17"/>
  <c r="AQ130" i="17"/>
  <c r="AR130" i="17"/>
  <c r="AQ131" i="17"/>
  <c r="AR131" i="17"/>
  <c r="AQ132" i="17"/>
  <c r="AR132" i="17"/>
  <c r="AQ133" i="17"/>
  <c r="AR133" i="17"/>
  <c r="AQ134" i="17"/>
  <c r="AR134" i="17"/>
  <c r="AQ135" i="17"/>
  <c r="AR135" i="17"/>
  <c r="AQ137" i="17"/>
  <c r="AR137" i="17"/>
  <c r="AQ138" i="17"/>
  <c r="AR138" i="17"/>
  <c r="AQ139" i="17"/>
  <c r="AR139" i="17"/>
  <c r="AQ140" i="17"/>
  <c r="AR140" i="17"/>
  <c r="AQ141" i="17"/>
  <c r="AR141" i="17"/>
  <c r="AQ142" i="17"/>
  <c r="AR142" i="17"/>
  <c r="AQ143" i="17"/>
  <c r="AR143" i="17"/>
  <c r="AQ144" i="17"/>
  <c r="AR144" i="17"/>
  <c r="AQ145" i="17"/>
  <c r="AR145" i="17"/>
  <c r="AQ146" i="17"/>
  <c r="AR146" i="17"/>
  <c r="AQ147" i="17"/>
  <c r="AR147" i="17"/>
  <c r="AQ148" i="17"/>
  <c r="AR148" i="17"/>
  <c r="AQ149" i="17"/>
  <c r="AR149" i="17"/>
  <c r="AQ150" i="17"/>
  <c r="AR150" i="17"/>
  <c r="AQ152" i="17"/>
  <c r="AR152" i="17"/>
  <c r="AQ153" i="17"/>
  <c r="AR153" i="17"/>
  <c r="AQ154" i="17"/>
  <c r="AR154" i="17"/>
  <c r="AQ155" i="17"/>
  <c r="AR155" i="17"/>
  <c r="AQ156" i="17"/>
  <c r="AR156" i="17"/>
  <c r="AQ157" i="17"/>
  <c r="AR157" i="17"/>
  <c r="AQ158" i="17"/>
  <c r="AR158" i="17"/>
  <c r="AQ159" i="17"/>
  <c r="AR159" i="17"/>
  <c r="AQ160" i="17"/>
  <c r="AR160" i="17"/>
  <c r="AQ161" i="17"/>
  <c r="AR161" i="17"/>
  <c r="AQ162" i="17"/>
  <c r="AR162" i="17"/>
  <c r="AQ163" i="17"/>
  <c r="AR163" i="17"/>
  <c r="AQ164" i="17"/>
  <c r="AR164" i="17"/>
  <c r="AQ165" i="17"/>
  <c r="AR165" i="17"/>
  <c r="AQ166" i="17"/>
  <c r="AR166" i="17"/>
  <c r="AQ167" i="17"/>
  <c r="AR167" i="17"/>
  <c r="AQ168" i="17"/>
  <c r="AR168" i="17"/>
  <c r="AQ169" i="17"/>
  <c r="AR169" i="17"/>
  <c r="AQ170" i="17"/>
  <c r="AR170" i="17"/>
  <c r="AQ171" i="17"/>
  <c r="AR171" i="17"/>
  <c r="AQ172" i="17"/>
  <c r="AR172" i="17"/>
  <c r="AQ173" i="17"/>
  <c r="AR173" i="17"/>
  <c r="AQ174" i="17"/>
  <c r="AR174" i="17"/>
  <c r="AQ175" i="17"/>
  <c r="AR175" i="17"/>
  <c r="AQ176" i="17"/>
  <c r="AR176" i="17"/>
  <c r="AQ177" i="17"/>
  <c r="AR177" i="17"/>
  <c r="AQ178" i="17"/>
  <c r="AR178" i="17"/>
  <c r="AQ179" i="17"/>
  <c r="AR179" i="17"/>
  <c r="AQ180" i="17"/>
  <c r="AR180" i="17"/>
  <c r="AQ181" i="17"/>
  <c r="AR181" i="17"/>
  <c r="AQ13" i="17"/>
  <c r="AR13" i="17"/>
  <c r="AQ14" i="17"/>
  <c r="AR14" i="17"/>
  <c r="AQ15" i="17"/>
  <c r="AR15" i="17"/>
  <c r="AQ16" i="17"/>
  <c r="AR16" i="17"/>
  <c r="AQ17" i="17"/>
  <c r="AR17" i="17"/>
  <c r="AQ18" i="17"/>
  <c r="AR18" i="17"/>
  <c r="AQ19" i="17"/>
  <c r="AR19" i="17"/>
  <c r="AQ20" i="17"/>
  <c r="AR20" i="17"/>
  <c r="AQ21" i="17"/>
  <c r="AR21" i="17"/>
  <c r="AQ22" i="17"/>
  <c r="AR22" i="17"/>
  <c r="AQ23" i="17"/>
  <c r="AR23" i="17"/>
  <c r="AQ24" i="17"/>
  <c r="AR24" i="17"/>
  <c r="AQ25" i="17"/>
  <c r="AR25" i="17"/>
  <c r="AQ26" i="17"/>
  <c r="AR26" i="17"/>
  <c r="AQ27" i="17"/>
  <c r="AR27" i="17"/>
  <c r="AQ28" i="17"/>
  <c r="AR28" i="17"/>
  <c r="AQ29" i="17"/>
  <c r="AR29" i="17"/>
  <c r="AQ30" i="17"/>
  <c r="AR30" i="17"/>
  <c r="AQ31" i="17"/>
  <c r="AR31" i="17"/>
  <c r="AQ32" i="17"/>
  <c r="AR32" i="17"/>
  <c r="AQ33" i="17"/>
  <c r="AR33" i="17"/>
  <c r="AQ34" i="17"/>
  <c r="AR34" i="17"/>
  <c r="AQ35" i="17"/>
  <c r="AR35" i="17"/>
  <c r="AQ36" i="17"/>
  <c r="AR36" i="17"/>
  <c r="AQ37" i="17"/>
  <c r="AR37" i="17"/>
  <c r="AQ38" i="17"/>
  <c r="AR38" i="17"/>
  <c r="AQ39" i="17"/>
  <c r="AR39" i="17"/>
  <c r="AQ40" i="17"/>
  <c r="AR40" i="17"/>
  <c r="AQ41" i="17"/>
  <c r="AR41" i="17"/>
  <c r="AQ42" i="17"/>
  <c r="AR42" i="17"/>
  <c r="AQ43" i="17"/>
  <c r="AR43" i="17"/>
  <c r="AQ44" i="17"/>
  <c r="AR44" i="17"/>
  <c r="AQ45" i="17"/>
  <c r="AR45" i="17"/>
  <c r="AQ46" i="17"/>
  <c r="AR46" i="17"/>
  <c r="AQ47" i="17"/>
  <c r="AR47" i="17"/>
  <c r="AQ48" i="17"/>
  <c r="AR48" i="17"/>
  <c r="AQ49" i="17"/>
  <c r="AR49" i="17"/>
  <c r="AQ50" i="17"/>
  <c r="AR50" i="17"/>
  <c r="AQ51" i="17"/>
  <c r="AR51" i="17"/>
  <c r="AQ52" i="17"/>
  <c r="AR52" i="17"/>
  <c r="AQ53" i="17"/>
  <c r="AR53" i="17"/>
  <c r="AQ54" i="17"/>
  <c r="AR54" i="17"/>
  <c r="AQ55" i="17"/>
  <c r="AR55" i="17"/>
  <c r="AQ56" i="17"/>
  <c r="AR56" i="17"/>
  <c r="AQ57" i="17"/>
  <c r="AR57" i="17"/>
  <c r="AQ58" i="17"/>
  <c r="AR58" i="17"/>
  <c r="AQ59" i="17"/>
  <c r="AR59" i="17"/>
  <c r="AQ60" i="17"/>
  <c r="AR60" i="17"/>
  <c r="AQ61" i="17"/>
  <c r="AR61" i="17"/>
  <c r="AQ62" i="17"/>
  <c r="AR62" i="17"/>
  <c r="AQ63" i="17"/>
  <c r="AR63" i="17"/>
  <c r="AQ64" i="17"/>
  <c r="AR64" i="17"/>
  <c r="AQ65" i="17"/>
  <c r="AR65" i="17"/>
  <c r="AQ66" i="17"/>
  <c r="AR66" i="17"/>
  <c r="AQ67" i="17"/>
  <c r="AR67" i="17"/>
  <c r="AQ68" i="17"/>
  <c r="AR68" i="17"/>
  <c r="AQ69" i="17"/>
  <c r="AR69" i="17"/>
  <c r="AQ70" i="17"/>
  <c r="AR70" i="17"/>
  <c r="AQ71" i="17"/>
  <c r="AR71" i="17"/>
  <c r="AQ72" i="17"/>
  <c r="AR72" i="17"/>
  <c r="AQ73" i="17"/>
  <c r="AR73" i="17"/>
  <c r="AQ74" i="17"/>
  <c r="AR74" i="17"/>
  <c r="AQ75" i="17"/>
  <c r="AR75" i="17"/>
  <c r="AQ76" i="17"/>
  <c r="AR76" i="17"/>
  <c r="BL12" i="15"/>
  <c r="BK12" i="15"/>
  <c r="BL11" i="15"/>
  <c r="BK11" i="15"/>
  <c r="BL12" i="14"/>
  <c r="BK12" i="14"/>
  <c r="BL11" i="14"/>
  <c r="BK11" i="14"/>
  <c r="BL12" i="19"/>
  <c r="BK12" i="19"/>
  <c r="BL11" i="19"/>
  <c r="BK11" i="19"/>
  <c r="BL12" i="18"/>
  <c r="BK12" i="18"/>
  <c r="BL11" i="18"/>
  <c r="BK11" i="18"/>
  <c r="BL12" i="16"/>
  <c r="BK12" i="16"/>
  <c r="BL11" i="16"/>
  <c r="BK11" i="16"/>
  <c r="BL12" i="17"/>
  <c r="BK12" i="17"/>
  <c r="BL11" i="17"/>
  <c r="BK11" i="17"/>
  <c r="BG12" i="15"/>
  <c r="BF12" i="15"/>
  <c r="BG11" i="15"/>
  <c r="BF11" i="15"/>
  <c r="BG12" i="14"/>
  <c r="BF12" i="14"/>
  <c r="BG11" i="14"/>
  <c r="BF11" i="14"/>
  <c r="BG12" i="19"/>
  <c r="BF12" i="19"/>
  <c r="BG11" i="19"/>
  <c r="BF11" i="19"/>
  <c r="BG12" i="18"/>
  <c r="BF12" i="18"/>
  <c r="BG11" i="18"/>
  <c r="BF11" i="18"/>
  <c r="BG12" i="16"/>
  <c r="BF12" i="16"/>
  <c r="BG11" i="16"/>
  <c r="BF11" i="16"/>
  <c r="BG12" i="17"/>
  <c r="BF12" i="17"/>
  <c r="BG11" i="17"/>
  <c r="BF11" i="17"/>
  <c r="BB12" i="15"/>
  <c r="BA12" i="15"/>
  <c r="BB11" i="15"/>
  <c r="BA11" i="15"/>
  <c r="BB12" i="14"/>
  <c r="BA12" i="14"/>
  <c r="BB11" i="14"/>
  <c r="BA11" i="14"/>
  <c r="BB12" i="19"/>
  <c r="BA12" i="19"/>
  <c r="BB11" i="19"/>
  <c r="BA11" i="19"/>
  <c r="BB12" i="18"/>
  <c r="BA12" i="18"/>
  <c r="BB11" i="18"/>
  <c r="BA11" i="18"/>
  <c r="BB12" i="16"/>
  <c r="BA12" i="16"/>
  <c r="BB11" i="16"/>
  <c r="BA11" i="16"/>
  <c r="BB12" i="17"/>
  <c r="BA12" i="17"/>
  <c r="BB11" i="17"/>
  <c r="BA11" i="17"/>
  <c r="AW12" i="15"/>
  <c r="AV12" i="15"/>
  <c r="AW11" i="15"/>
  <c r="AV11" i="15"/>
  <c r="AW12" i="14"/>
  <c r="AV12" i="14"/>
  <c r="AW11" i="14"/>
  <c r="AV11" i="14"/>
  <c r="AW12" i="19"/>
  <c r="AV12" i="19"/>
  <c r="AW11" i="19"/>
  <c r="AV11" i="19"/>
  <c r="AW12" i="18"/>
  <c r="AV12" i="18"/>
  <c r="AW11" i="18"/>
  <c r="AV11" i="18"/>
  <c r="AW12" i="16"/>
  <c r="AV12" i="16"/>
  <c r="AW11" i="16"/>
  <c r="AV11" i="16"/>
  <c r="AW12" i="17"/>
  <c r="AV12" i="17"/>
  <c r="AW11" i="17"/>
  <c r="AV11" i="17"/>
  <c r="AR12" i="15"/>
  <c r="AQ12" i="15"/>
  <c r="AR11" i="15"/>
  <c r="AQ11" i="15"/>
  <c r="AR12" i="14"/>
  <c r="AQ12" i="14"/>
  <c r="AR11" i="14"/>
  <c r="AQ11" i="14"/>
  <c r="AR12" i="19"/>
  <c r="AQ12" i="19"/>
  <c r="AR11" i="19"/>
  <c r="AQ11" i="19"/>
  <c r="AR12" i="18"/>
  <c r="AQ12" i="18"/>
  <c r="AR11" i="18"/>
  <c r="AQ11" i="18"/>
  <c r="AQ12" i="17"/>
  <c r="AR12" i="17"/>
  <c r="AR11" i="17"/>
  <c r="AQ11" i="17"/>
  <c r="J205" i="19"/>
  <c r="B11" i="15"/>
  <c r="D70" i="15"/>
  <c r="D51" i="15"/>
  <c r="D11" i="15"/>
  <c r="J70" i="15"/>
  <c r="J61" i="15"/>
  <c r="J51" i="15"/>
  <c r="J48" i="15"/>
  <c r="J41" i="15"/>
  <c r="J25" i="15"/>
  <c r="J19" i="15"/>
  <c r="J11" i="15"/>
  <c r="B11" i="14"/>
  <c r="D40" i="14"/>
  <c r="D25" i="14"/>
  <c r="D11" i="14"/>
  <c r="J52" i="14"/>
  <c r="J45" i="14"/>
  <c r="J40" i="14"/>
  <c r="J36" i="14"/>
  <c r="J29" i="14"/>
  <c r="J28" i="14"/>
  <c r="J26" i="14"/>
  <c r="J25" i="14"/>
  <c r="J21" i="14"/>
  <c r="J16" i="14"/>
  <c r="J11" i="14"/>
  <c r="B11" i="19"/>
  <c r="D191" i="19"/>
  <c r="D169" i="19"/>
  <c r="D121" i="19"/>
  <c r="D105" i="19"/>
  <c r="D64" i="19"/>
  <c r="D11" i="19"/>
  <c r="J218" i="19"/>
  <c r="J214" i="19"/>
  <c r="J195" i="19"/>
  <c r="J191" i="19"/>
  <c r="J172" i="19"/>
  <c r="J169" i="19"/>
  <c r="J158" i="19"/>
  <c r="J157" i="19"/>
  <c r="J149" i="19"/>
  <c r="J148" i="19"/>
  <c r="J141" i="19"/>
  <c r="J134" i="19"/>
  <c r="J122" i="19"/>
  <c r="J121" i="19"/>
  <c r="J117" i="19"/>
  <c r="J114" i="19"/>
  <c r="J113" i="19"/>
  <c r="J110" i="19"/>
  <c r="J105" i="19"/>
  <c r="J107" i="19"/>
  <c r="J96" i="19"/>
  <c r="J94" i="19"/>
  <c r="J90" i="19"/>
  <c r="J87" i="19"/>
  <c r="J83" i="19"/>
  <c r="J77" i="19"/>
  <c r="J76" i="19"/>
  <c r="J68" i="19"/>
  <c r="J64" i="19"/>
  <c r="J44" i="19"/>
  <c r="J40" i="19"/>
  <c r="J24" i="19"/>
  <c r="J11" i="19"/>
  <c r="B11" i="18"/>
  <c r="D11" i="18"/>
  <c r="D19" i="18"/>
  <c r="D39" i="18"/>
  <c r="D60" i="18"/>
  <c r="J62" i="18"/>
  <c r="J60" i="18"/>
  <c r="J55" i="18"/>
  <c r="J54" i="18"/>
  <c r="J39" i="18"/>
  <c r="J35" i="18"/>
  <c r="J29" i="18"/>
  <c r="J19" i="18"/>
  <c r="J14" i="18"/>
  <c r="J11" i="18"/>
  <c r="D68" i="16"/>
  <c r="D129" i="16"/>
  <c r="D152" i="16"/>
  <c r="J162" i="16"/>
  <c r="J160" i="16"/>
  <c r="J158" i="16"/>
  <c r="J152" i="16"/>
  <c r="J145" i="16"/>
  <c r="J138" i="16"/>
  <c r="J129" i="16"/>
  <c r="J111" i="16"/>
  <c r="J106" i="16"/>
  <c r="J99" i="16"/>
  <c r="J91" i="16"/>
  <c r="J82" i="16"/>
  <c r="J68" i="16"/>
  <c r="J62" i="16"/>
  <c r="J59" i="16"/>
  <c r="J43" i="16"/>
  <c r="J39" i="16"/>
  <c r="J36" i="16"/>
  <c r="J33" i="16"/>
  <c r="J31" i="16"/>
  <c r="J17" i="16"/>
  <c r="B11" i="17"/>
  <c r="D152" i="17"/>
  <c r="D137" i="17"/>
  <c r="D78" i="17"/>
  <c r="D11" i="17"/>
  <c r="J176" i="17"/>
  <c r="J171" i="17"/>
  <c r="J163" i="17"/>
  <c r="J161" i="17"/>
  <c r="J152" i="17"/>
  <c r="J148" i="17"/>
  <c r="J146" i="17"/>
  <c r="J141" i="17"/>
  <c r="J137" i="17"/>
  <c r="J130" i="17"/>
  <c r="J121" i="17"/>
  <c r="J118" i="17"/>
  <c r="J113" i="17"/>
  <c r="J100" i="17"/>
  <c r="J85" i="17"/>
  <c r="J82" i="17"/>
  <c r="J78" i="17"/>
  <c r="J72" i="17"/>
  <c r="J61" i="17"/>
  <c r="J57" i="17"/>
  <c r="J48" i="17"/>
  <c r="J35" i="17"/>
  <c r="J20" i="17"/>
  <c r="J14" i="17"/>
  <c r="J11" i="17"/>
</calcChain>
</file>

<file path=xl/sharedStrings.xml><?xml version="1.0" encoding="utf-8"?>
<sst xmlns="http://schemas.openxmlformats.org/spreadsheetml/2006/main" count="4688" uniqueCount="2065">
  <si>
    <t>ALCALDÍA DE BUCARAMANGA</t>
  </si>
  <si>
    <t>RESULTADO CUATRIENIO</t>
  </si>
  <si>
    <t>PROGRAMA</t>
  </si>
  <si>
    <t>INDICADOR DE PRODUCTO</t>
  </si>
  <si>
    <t>NOMBRE INDICADOR</t>
  </si>
  <si>
    <t>ESPERADO CUATRIENIO</t>
  </si>
  <si>
    <t>RESPONSABLE</t>
  </si>
  <si>
    <t>POND</t>
  </si>
  <si>
    <t>META DE RESULTADO</t>
  </si>
  <si>
    <t>LÍNEA BASE</t>
  </si>
  <si>
    <t>META DE PRODUCTO</t>
  </si>
  <si>
    <t>SECTOR</t>
  </si>
  <si>
    <t>LÍNEA ESTRATÉGICA</t>
  </si>
  <si>
    <t>COMPONENTE</t>
  </si>
  <si>
    <t>RUBRO PPTAL</t>
  </si>
  <si>
    <t>PLAN DE DESARROLLO 2016 - 2019 "GOBIERNO DE LAS CIUDADANAS Y LOS CIUDADANOS"</t>
  </si>
  <si>
    <t>LÍNEA ESTRATÉGICA 1: GOBERNANZA DEMOCRÁTICA</t>
  </si>
  <si>
    <t>LÍNEA ESTRATÉGICA 3: SOSTENIBILIDAD AMBIENTAL</t>
  </si>
  <si>
    <t>LÍNEA ESTRATÉGICA 4: CALIDAD DE VIDA</t>
  </si>
  <si>
    <t>LÍNEA ESTRATÉGICA 5: PRODUCTIVIDAD Y GENERACIÓN DE OPORTUNIDADES</t>
  </si>
  <si>
    <t>LÍNEA ESTRATÉGICA 6: INFRAESTRUCTURA Y CONECTIVIDAD</t>
  </si>
  <si>
    <t>LÍNEA ESTRATÉGICA 2: INCLUSIÓN SOCIAL</t>
  </si>
  <si>
    <t>Implementar y mantener la estrategia de casas para nuevos liderazgos.</t>
  </si>
  <si>
    <t>Implementar y mantener la estrategia escuela de liderazgo para mujeres las Mil Manuelas.</t>
  </si>
  <si>
    <t>Realizar 35 actividades o iniciativas para promover, visibilizar y empoderar el gobierno escolar en las instituciones educativas oficiales.</t>
  </si>
  <si>
    <t>Crear y mantener 1 sección web en línea para que la ciudadanía pueda consultar el presupuesto y vigilar su aprobación y ejecución.</t>
  </si>
  <si>
    <t>Ejecutar 4 planes de socialización del proyecto de acuerdo del presupuesto municipal previa presentación al Concejo.</t>
  </si>
  <si>
    <t>Celebrar 4 cabildos ciudadanos para asignar presupuesto a obras comunitarias y discutir otros asuntos del presupuesto.</t>
  </si>
  <si>
    <t>Implementar y mantener 1 estrategia de implementación del acuerdo de presupuestos participativos y del decreto reglamentario.</t>
  </si>
  <si>
    <t>Implementar 1 estrategia para la formación y capacitación técnica en planeación participativa para los ciudadanos bumangueses.</t>
  </si>
  <si>
    <t>Implementar y mantener 1 estrategia de comunicaciones para difundir las iniciativas de la Administración Municipal y promover el debate público sobre temas de gobierno y de ciudad.</t>
  </si>
  <si>
    <t>Implementar y mantener 1 Plan de medios para informar a la ciudadanía sobre las políticas e iniciativas del gobierno.</t>
  </si>
  <si>
    <t>Implementar y mantener 1 estrategia de comunicaciones para difundir las acciones de la Administración Municipal y promover el debate público sobre temas de gobierno y de ciudad en la emisora cultural.</t>
  </si>
  <si>
    <t>Convocar y realizar 40 ruedas de prensa por el despacho del Alcalde.</t>
  </si>
  <si>
    <t>Implementar y mantener 1 estrategia de comunicación para promover la participación ciudadana sobre asuntos de interés públicos.</t>
  </si>
  <si>
    <t>Implementar y mantener 1 estrategia para la creación y promoción del Consejo Municipal de participación ciudadana.</t>
  </si>
  <si>
    <t>Implementar y mantener 1 estrategia para difundir la ley 1757 de 2015 y promover la apropiación por parte de la ciudadanía de los mecanismos allí establecidos.</t>
  </si>
  <si>
    <t>Implementar y mantener 1 estrategia de gobierno para la aplicación cabal de la ley 1757 de 2015 de participación ciudadana.</t>
  </si>
  <si>
    <t>Implementar y mantener 1 estrategia para la promoción y el fortalecimiento de las veedurías.</t>
  </si>
  <si>
    <t>Implementar y mantener 1 estrategia para el fortalecimiento del Consejo Municipal de Desarrollo Rural.</t>
  </si>
  <si>
    <t>Crear 1 cargo del nivel directivo o asesor para que la coordinación de los asuntos de prensa y comunicaciones (Jefe de Prensa).</t>
  </si>
  <si>
    <t>Crear 1 cargo del nivel directivo y/o asesor adscrito al despacho del Alcalde como encargado de asuntos de participación ciudadana.</t>
  </si>
  <si>
    <t>Convocar y realizar 48 conversatorios con organizaciones sociales, organizaciones políticas, periodísticas o grupos de líderes de opinión para discutir asuntos del gobierno y la ciudad.</t>
  </si>
  <si>
    <t>Implementar y mantener 1 sección en la página web institucional para informar sobre los debates, las relaciones y los acuerdos con el Concejo e interactuar con la ciudadanía.</t>
  </si>
  <si>
    <t>Implementar y mantener 1 sección en la página web institucional para que la ciudadanía pueda compartir textos, imágenes, audios y videos sobre condiciones y problemas de la ciudad o propuestas de política.</t>
  </si>
  <si>
    <t>Beneficiar al 100% de los ediles con pago de EPS, Pensión, ARL y póliza de vida.</t>
  </si>
  <si>
    <t>Implementar y mantener 1 estrategia para fortalecer la Unidad de Desarrollo Comunitario - UNDECO.</t>
  </si>
  <si>
    <t>Realizar ejercicios de participación y construcción del territorio con 100 Juntas de Acción Comunal - JAC.</t>
  </si>
  <si>
    <t>Implementar y mantener la estrategia "Voces de los comuneros".</t>
  </si>
  <si>
    <t>Realizar 2 actividades de dotación para ediles con el fin de apoyar su ejercicio democrático.</t>
  </si>
  <si>
    <t>Realizar 4 concursos "embellece tu barrio".</t>
  </si>
  <si>
    <t>Brindar 10.000 entradas gratuitas a ediles, dignatarios y afiliados de las JAL y JAC a espacios de recreación y cultura.</t>
  </si>
  <si>
    <t>Realizar 80 reuniones en el territorio con Juntas Administradoras Locales - JAL para discutir política pública y problemas de la comunidad.</t>
  </si>
  <si>
    <t>Desarrollar 1 estrategia para la formación de los conciliadores de las JAC que promuevan una cultura de trasformación de los conflictos cotidianos en la comunidad para disminuir los índices de violencia por intolerancia social.</t>
  </si>
  <si>
    <t>Realizar 8 actividades para el fortalecimiento del Consejo Territorial de Planeación.</t>
  </si>
  <si>
    <t>Construir o adecuar 1 espacio de trabajo con equipamiento para ediles.</t>
  </si>
  <si>
    <t>Implementar y mantener 1 plataforma de interacción, registro de información y visibilización en línea para Juntas de Acción Comunal, Juntas Administradoras Locales y comités de desarrollo y control social.</t>
  </si>
  <si>
    <t>Mantener el acompañamiento y/o asesoría al 100% de los comites de desarrollo y control social que lo requieran.</t>
  </si>
  <si>
    <t>Mantener 1 sección en línea y actualizada sobre los planes anti-corrupción y su cumplimiento.</t>
  </si>
  <si>
    <t>Implementar y mantener 1 sección en línea y actualizada de los planes de compras y adquisiciones y su ejecución.</t>
  </si>
  <si>
    <t>Mantener 1 sección en línea y actualizada sobre el Plan de Desarrollo y su ejecución.</t>
  </si>
  <si>
    <t>Implementar y mantener 1 sección en línea y actualizada para que la ciudadanía pueda seguir la ejecución y los costos de las obras de infraestructura.</t>
  </si>
  <si>
    <t>Implementar y mantener 1 sección en línea y actualizada sobre los contratos de prestación de servicios celebrados por la Administración Central.</t>
  </si>
  <si>
    <t>Implementar y mantener 1 sección en línea y actualizada sobre la ejecución de los proyectos estratégicos.</t>
  </si>
  <si>
    <t>Implementar y mantener 1 sección en línea y actualizada sobre los gastos de funcionamiento de la Administración Central.</t>
  </si>
  <si>
    <t>Celebrar 7 reuniones populares para rendir cuentas de la ejecución del Plan de Desarrollo y la ejecución del presupuesto.</t>
  </si>
  <si>
    <t>Realizar 4 audiencias de participación metropolitana en conjunto con la Alcaldía de Floridablanca.</t>
  </si>
  <si>
    <t>Realizar 4 audiencias de participación metropolitana en conjunto con la Alcaldía de Piedecuesta.</t>
  </si>
  <si>
    <t>Realizar 4 audiencias de participación metropolitana en conjunto con la Alcaldía de Girón.</t>
  </si>
  <si>
    <t>Realizar 8 juntas abiertas del Área Metropolitana de Bucaramanga con presencia de los integrantes de la junta metropolitana y participación de la comunidad para una discusión pública sobre asuntos metropolitanos.</t>
  </si>
  <si>
    <t>Formular e implementar 1 estrategia de comunicación para difundir los procesos de contratación pública de selección abierta y promover la participación de oferentes así como el control social ciudadano.</t>
  </si>
  <si>
    <t>Elaborar y difundir 16 informes de contratación pública.</t>
  </si>
  <si>
    <t>Implementar y mantener actualizado en línea 1 registro de intereses privados de los secretarios y sub-secretarios así como de los asesores del despacho del alcalde.</t>
  </si>
  <si>
    <t>Formular e implementar 1 plan de la excelencia por la transparencia enfocado al mejoramiento continuo del índice ITEP en todas sus dimensiones.</t>
  </si>
  <si>
    <t>Actualizar la estrategia integral de gobierno para la aplicación cabal de los postulados y mandatos de la ley 1712 de 2014 de transparencia y del derecho al acceso a la información pública.</t>
  </si>
  <si>
    <t>Actualizar el manual de contratación.</t>
  </si>
  <si>
    <t>Crear 1 cargo del nivel directivo y/o asesor adscrito al despacho del Alcalde como encargado de asuntos de transparencia en la gestión pública.</t>
  </si>
  <si>
    <t>Implementar y mantener 1 estrategia para publicar en línea necesidades de trabajo o de provisión de servicios del municipio y recopilar hojas de vida o propuestas (Tu Talento es lo que Vale).</t>
  </si>
  <si>
    <t>Implementar y mantener 1 sección en línea y actualizada dentro de la página web institucional para consultar todos los procesos de contratación pública.</t>
  </si>
  <si>
    <t>Mantener 1 sección en línea dentro de la página web institucional con información actualizada sobre decretos y resolución de la Administración así como de proyectos de acuerdo y acuerdos municipales.</t>
  </si>
  <si>
    <t>Implementar y mantener 1 estrategia para la socialización del plan anti-corrupción y atención al ciudadano.</t>
  </si>
  <si>
    <t>Publicar mantener en línea el 100% de la información sobre la estructura orgánica, las funciones y los deberes de las dependencias así como los medios de contacto y/o servicios de estas.</t>
  </si>
  <si>
    <t>Publicar y mantener actualizado en línea el directorio de servidores públicos.</t>
  </si>
  <si>
    <t>Publicar y mantener actualizado en línea el manual de funciones de la Administración Central.</t>
  </si>
  <si>
    <t>Realizar 1 caracterización de las personas que requieren trámites y servicios administrativos del gobierno municipal.</t>
  </si>
  <si>
    <t>Implementar y mantener 1 estrategia de comunicaciones para difundir y promover la oferta institucional así como de sus funciones, deberes y/u obligaciones legales dirigida a la población con enfoque diferencial.</t>
  </si>
  <si>
    <t>NUEVOS LIDERAZGOS</t>
  </si>
  <si>
    <t>PRESUPUESTOS INCLUYENTES</t>
  </si>
  <si>
    <t>CIUDADANÍA EMPODERADA Y DEBATE PÚBLICO</t>
  </si>
  <si>
    <t>INSTITUCIONES DEMOCRÁTICAS DE BASE  FORTALECIDAS E INCLUYENTES</t>
  </si>
  <si>
    <t>RENDICIÓN DE CUENTAS PERMANENTE E INTERACTIVA</t>
  </si>
  <si>
    <t>CULTURA METROPOLITANA Y CIUDAD REGIÓN: PARTICIPACIÓN QUE ATRAVIESA FRONTERAS</t>
  </si>
  <si>
    <t>GOBIERNO TRANSPARENTE</t>
  </si>
  <si>
    <t>GOBIERNO COMPRENSIBLE Y ACCESIBLE</t>
  </si>
  <si>
    <t>UTSP</t>
  </si>
  <si>
    <t>IMCT</t>
  </si>
  <si>
    <t>AMB</t>
  </si>
  <si>
    <t>Formular e implementar 1 plan de la excelencia para la gestión de PQRSD en la Administración Municipal (procedimientos e infraestructura).</t>
  </si>
  <si>
    <t>Crear 1 cargo del nivel directivo y/o asesor para coordinar la atención a la comunidad en la administración municipal.</t>
  </si>
  <si>
    <t>Implementar y mantener 1 red incluyente de asesores de la comunidad en las oficinas de la Administración Municipal.</t>
  </si>
  <si>
    <t>Crear e implementar 2 "Centros de atención municipal especializados (CAME)".</t>
  </si>
  <si>
    <t>Implementar y mantener el observatorio de acciones constitucionales (derechos de petición, tutelas, acciones populares y acciones de cumplimiento).</t>
  </si>
  <si>
    <t>Implementar y mantener 1 estrategia para la prevención del daño antijurídico.</t>
  </si>
  <si>
    <t>Implementar y mantener 1 sistema de información misional que agilice el registro, seguimiento y control de los asuntos de la secretaría jurídica.</t>
  </si>
  <si>
    <t>Ajustar y mantener implementado el Plan Institucional de Capacitación y Formación y el Plan de Bienestar y Estímulos.</t>
  </si>
  <si>
    <t>Mantener 1 sistema de gestión y control certificado.</t>
  </si>
  <si>
    <t>Realizar 3 auditorías de seguimiento por el ente certificador.</t>
  </si>
  <si>
    <t>Realizar 1 auditoría de recertificación por el ente certificador.</t>
  </si>
  <si>
    <t>Formular e implementar el Programa de Gestión Documental - PGD y el Plan Institucional de Archivos - PINAR.</t>
  </si>
  <si>
    <t>Formular e implementar 1 estrategia de gobierno para la aplicación cabal de la ley 1551 de 2012 por medio de la cual se dictaron normas para modernizar la organización y el funcionamiento de los municipios.</t>
  </si>
  <si>
    <t>Formular e implementar 1 estrategia de gobierno para la aplicación cabal de la ley 1474 de 2011 estatuto anti-corrupción y el CONPES 167 de 2013.</t>
  </si>
  <si>
    <t>Implementar y mantener el 100% de los procesos necesarios para la formulación y ejecución del Plan Anti-corrupción y Atención al Ciudadano.</t>
  </si>
  <si>
    <t>Formular e implementar 1 plan de modernización de la planta de personal.</t>
  </si>
  <si>
    <t>Crear 1 cargo del nivel directivo y/o asesor adscrito al despacho del Alcalde encargado de la coordinación del gabinete municipal (Jefe de Gabinete).</t>
  </si>
  <si>
    <t>Adecuar física y tecnológicamente el archivo de planos.</t>
  </si>
  <si>
    <t>Celebrar 20 acuerdos populares en el territorio para comprometer acciones diversas de gobierno ante problemas comunitarios.</t>
  </si>
  <si>
    <t>Formular e implementar 1 plan institucional en Bomberos de Bucaramanga.</t>
  </si>
  <si>
    <t>Formular e implementar 1 plan de adquisición de equipos tecnológicos.</t>
  </si>
  <si>
    <t>Formular e implementar 1 plan de fortalecimiento institucional para la Dirección de Tránsito de Bucaramanga.</t>
  </si>
  <si>
    <t>Mantener actualizada la base de datos del SISBEN.</t>
  </si>
  <si>
    <t>Implementar la nueva metodología SISBEN 4.</t>
  </si>
  <si>
    <t>Readecuar 1 oficina para el SISBEN</t>
  </si>
  <si>
    <t>Mantener el fortalecimiento del grupo de clasificación socioeconómico y estadístico.</t>
  </si>
  <si>
    <t>Mantener actualizada la base de datos de estratificación urbana y rural.</t>
  </si>
  <si>
    <t>Realizar la revisión general de la estratificación urbana y rural y su respectiva socialización.</t>
  </si>
  <si>
    <t>Implementar y mantener 1 estrategia para fortalecer el observatorio metropolitano y ampliar su alcance.</t>
  </si>
  <si>
    <t>Crear 4 rankings MI (Medición Integral) Ciudad.</t>
  </si>
  <si>
    <t>Crear y mantener 1 banco de datos y estadísticas para la gestión pública.</t>
  </si>
  <si>
    <t>Apoyar 4 investigaciones académicas sobre temas urbanos de Bucaramanga que contribuyan a la comprensión de un problema público y a la formulación de políticas para solucionarlo.</t>
  </si>
  <si>
    <t>Implementar y mantener 1 estrategia de comunicación y pedagógica para promover la apropiación del territorio y para fortalecer el conocimiento de la propia ciudad entre los ciudadanos.</t>
  </si>
  <si>
    <t>Implementar y mantener 1 plataforma en línea sobre temas y datos actualizados de la ciudad (historia, cultura, turismo, geografía, economía, sociales, movilidad, espacio público entre otros factores).</t>
  </si>
  <si>
    <t>Crear y mantener el libro virtual o plataforma en línea de la historia de las comunas.</t>
  </si>
  <si>
    <t>Garantizar que 3 documentos financieros estén disponibles y sean de fácil acceso e interpretación.</t>
  </si>
  <si>
    <t>Realizar 16 videos que permitan dar a conocer de manera didáctica al ciudadano la información financiera del municipio.</t>
  </si>
  <si>
    <t>Implementar y mantener la norma internacional de información financiera - NIIF.</t>
  </si>
  <si>
    <t>Actualizar el estatuto tributario.</t>
  </si>
  <si>
    <t>Realizar 5 acciones tendientes al fortalecimiento de los ingresos.</t>
  </si>
  <si>
    <t>Realizar y mantener actualizado en línea 1 inventario del los bienes inmuebles del municipio.</t>
  </si>
  <si>
    <t>Incorporar 300 predios de propiedad del municipio cuya titulación se encuentra pendiente.</t>
  </si>
  <si>
    <t>Adquirir el 100% de los predios requeridos para la ejecución de obras de desarrollo para la ciudad.</t>
  </si>
  <si>
    <t>Sistematizar el 100% de los procesos que adelantan las inspecciones de policía.</t>
  </si>
  <si>
    <t>Descongestionar 9.000 procesos de las inspecciones iniciados antes del 2012 y que impiden la buena atención al ciudadano.</t>
  </si>
  <si>
    <t>Formular e implementar 1 plan de descongestión y gestión.</t>
  </si>
  <si>
    <t>Formular e implementar 1 estrategia robusta de transparencia en las inspecciones.</t>
  </si>
  <si>
    <t>Crear 4 cargos supernumerarios para la descongestión de las inspecciones municipales de policía.</t>
  </si>
  <si>
    <t>Mejorar y equipar las 2 sedes de comisaría de familia (Norte y Joya).</t>
  </si>
  <si>
    <t>Adecuar y equipar las 2 sedes nuevas de comisaría de familia (Oriente y Sur).</t>
  </si>
  <si>
    <t>Digitalizar y sistematizar el 100% el procedimiento del funcionamiento de las comisarías de familia.</t>
  </si>
  <si>
    <t>Implementar y mantener 1 plan de mejoramiento en las comisarías de familia.</t>
  </si>
  <si>
    <t xml:space="preserve">Realizar 8 capacitaciones dirigidas a servidores públicos en lo atinente al régimen disciplinario de los servidores públicos. </t>
  </si>
  <si>
    <t>Crear y mantener 1 base de datos que permita tener acceso ágil a la información de procesos que se adelantan.</t>
  </si>
  <si>
    <t>Mantener el seguimiento, asesoría y evaluación a los 19 procesos de la Administración Central.</t>
  </si>
  <si>
    <t>Implementar y mantener 1 estrategia de gobierno para la promoción y adopción de la Cultura de la Legalidad y la Integridad para Colombia CLIC entre los servidores públicos y la ciudadanía.</t>
  </si>
  <si>
    <t>Realizar 8 capacitaciones en materia de contratación estatal dirigida a servidores públicos.</t>
  </si>
  <si>
    <t>Implementar y mantener 1 estrategia de comunicaciones pedagógica para socializar y fortalecer el sentido de la ética en la gestión pública entre las diversas dependencias.</t>
  </si>
  <si>
    <t>Bomberos</t>
  </si>
  <si>
    <t>DADEP</t>
  </si>
  <si>
    <t>NUEVO MODELO DE ATENCIÓN A LA CIUDADANÍA</t>
  </si>
  <si>
    <t>ACCIONES CONSTITUCIONALES Y ACCIONES LEGALES: RESPUESTA Y GESTIÓN SOCIAL Y ESTRATÉGICA</t>
  </si>
  <si>
    <t>ADMINISTRACIÓN ARTICULADA Y COHERENTE</t>
  </si>
  <si>
    <t>UNA CIUDAD VISIBLE QUE TOMA DECISIONES INTELIGENTES</t>
  </si>
  <si>
    <t>FINANZAS PÚBLICAS SOSTENIBLES Y COMPRENSIBLES PARA LA CIUDADANÍA</t>
  </si>
  <si>
    <t>GESTIÓN INTELIGENTE DEL PATRIMONIO INMOBILIARIO MUNICIPAL</t>
  </si>
  <si>
    <t>INSPECCIONES Y COMISARÍAS QUE FUNCIONAN</t>
  </si>
  <si>
    <t>CULTURA DE LA LEGALIDAD Y LA ÉTICA PÚBLICA</t>
  </si>
  <si>
    <t>Lograr y mantener el 100% de la implementación del componente TIC servicios.</t>
  </si>
  <si>
    <t>Lograr y mantener el 100% de la implementación del componente TIC gobierno abierto.</t>
  </si>
  <si>
    <t>Lograr y mantener el 100% de la implementación del componente TIC gestión.</t>
  </si>
  <si>
    <t>Lograr y mantener el 100% de la implementación del componente seguridad de la información y protección de datos.</t>
  </si>
  <si>
    <t>Adecuar y mantener en funcionamiento los 8 puntos VIVE DIGITAL.</t>
  </si>
  <si>
    <t>Mantener en funcionamiento el VIVE LAB.</t>
  </si>
  <si>
    <t>Capacitar 5.000 ciudadanos en los puntos  VIVE DIGITAL y VIVE LAB.</t>
  </si>
  <si>
    <t>Atender 30.000 ciudadanos en los puntos  VIVE DIGITAL y VIVE LAB.</t>
  </si>
  <si>
    <t>Construir y mantener 1 punto VIVE DIGITAL.</t>
  </si>
  <si>
    <t>Crear y/o documentar 4 sistemas de información pertenecientes al Core de la Alcaldía.</t>
  </si>
  <si>
    <t>Implementar 1 ambiente de desarrollo y prueba para los sistemas de información de la Alcaldía.</t>
  </si>
  <si>
    <t>Mantener actualizados 10 grupos de contenidos de información pública en el portal web.</t>
  </si>
  <si>
    <t>Formular y mantener 2 planes de implementación de Gobierno en Línea de los Institutos Descentralizados y las Instituciones Educativas Oficiales.</t>
  </si>
  <si>
    <t>Rediseñar la web de portales web.</t>
  </si>
  <si>
    <t>CIUDAD MODELO EN GOBIERNO EN LÍNEA</t>
  </si>
  <si>
    <t>VIVE DIGITAL PARA LAS CIUDADANAS Y CIUDADANOS</t>
  </si>
  <si>
    <t>GESTIÓN Y MEJORAMIENTO DE LOS SISTEMAS DE INFORMACIÓN</t>
  </si>
  <si>
    <t>TECNOLOGÍA PARA LA INTERACCIÓN CIUDADANA</t>
  </si>
  <si>
    <t>Realizar visita de control de obra al 100% de las obras licenciadas por los curadores urbanos.</t>
  </si>
  <si>
    <t>Realizar visita de control de obra al 100% de las obras sin licencia.</t>
  </si>
  <si>
    <t>Realizar visita de control de obra al 100% de las obras que presenten queja o solicitud.</t>
  </si>
  <si>
    <t>Elaborar 1 documento guía para la aplicación de los elementos relevantes del POT.</t>
  </si>
  <si>
    <t>Desarrollar el plug-in para el POT on-line.</t>
  </si>
  <si>
    <t>Realizar 1 estudio para aplicar la plusvalía en el municipio.</t>
  </si>
  <si>
    <t>Realizar 1 estudios de estructuración zonal.</t>
  </si>
  <si>
    <t>Mantener actualizado el expediente municipal.</t>
  </si>
  <si>
    <t>Actualizar la lista indicativa de Bienes de Interés Cultural - BIC.</t>
  </si>
  <si>
    <t>Conformar y mantener el equipo de diseño del taller de arquitectura.</t>
  </si>
  <si>
    <t>Realizar 150 propuestas para proyectos básicos que contengan los lineamientos de diseño urbano.</t>
  </si>
  <si>
    <t>Estructurar 1 Plan Integral Zonal - PIZ.</t>
  </si>
  <si>
    <t>Ejecutar 1 Plan Integral Zonal.</t>
  </si>
  <si>
    <t>Realizar 1 estudio que contenga los lineamientos y directrices generales del gran bosque de los cerros orientales de escala metropolitana.</t>
  </si>
  <si>
    <t>Formular el Plan Maestro de Espacio Público.</t>
  </si>
  <si>
    <t>Realizar el 100% de los diseños, estudios, consultorías e interventorías para ejecutar los proyectos y las obras del Plan de Desarrollo 2016 - 2019 y otros planes de ciudad.</t>
  </si>
  <si>
    <t>Ajustar el Plan Local de Seguridad Vial.</t>
  </si>
  <si>
    <t>Formular e implementar el Plan Estratégico de Seguridad Vial en METROLÍNEA.</t>
  </si>
  <si>
    <t>Apoyar el proceso de formulación y ejecución del Plan Maestro Santander Life en coordinación con el Área Metropolitana de Bucaramanga.</t>
  </si>
  <si>
    <t>Elaborar 1 documento guía que contenga la norma, lineamientos y procesos para la legalización de asentamientos.</t>
  </si>
  <si>
    <t>Elaborar 1 documento guía que contenga el proceso para obtener la titularidad del predio en barrios legalizados.</t>
  </si>
  <si>
    <t>Revisar y asignar las nomenclaturas de 10 barrios legalizados.</t>
  </si>
  <si>
    <t>Implementar y mantener 1 capítulo especial dentro del observatorio metropolitano para estudiar los territorios vulnerables y generar información sobre sus condiciones y problemáticas.</t>
  </si>
  <si>
    <t>Realizar 20 audiencias con representantes de las fuerzas vivas de la ciudad, la comunidad afectada y los medios de comunicación para dar a conocer y discutir la realidad de los territorios vulnerables.</t>
  </si>
  <si>
    <t>Realizar el Plan Maestro Conjunto para el desarrollo del Valle del Río de Oro en coordinación con el Área Metropolitana de Bucaramanga y el municipio de Girón.</t>
  </si>
  <si>
    <t>Formular 1 plan de acción conjunto para el desarrollo y el mejoramiento de la infraestructura pública en el sur de Bucaramanga, norte de Floridablanca en coordinación con el Área Metropolitana y la Alcaldía de dicho municipio.</t>
  </si>
  <si>
    <t>Implementar y mantener 1 estrategia de mejoramiento del ornato en sectores limítrofes con los municipios de Girón y Floridablanca en coordinación con el Área Metropolitana de Bucaramanga.</t>
  </si>
  <si>
    <t>Crear y mantener 1 centro de estudios urbanos y territoriales en el Área Metropolitana de Bucaramanga.</t>
  </si>
  <si>
    <t>Generar 8 espacios de encuentro entre gabinetes para el diálogo y coordinación institucional con el gobierno del municipio de Girón.</t>
  </si>
  <si>
    <t>Generar 8 espacios de encuentro entre gabinetes para el diálogo y coordinación institucional con el gobierno del municipio de Floridablanca.</t>
  </si>
  <si>
    <t>IMEBU</t>
  </si>
  <si>
    <t>ORDENAMIENTO TERRITORIAL EN MARHA</t>
  </si>
  <si>
    <t>DISEÑO URBANO INTELIGENTE Y SUSTENTABLE</t>
  </si>
  <si>
    <t>UNA CIUDAD QUE HACE Y EJECUTA PLANES</t>
  </si>
  <si>
    <t>TERRITORIOS VULNERABLES, TERRITORIOS VISIBLES</t>
  </si>
  <si>
    <t>TERRITORIOS METROPOLITANOS, PLANES CONJUNTOS</t>
  </si>
  <si>
    <t>Lograr una calificación de 85 sobre 100 en el componente visibilidad en el Índice de Transparencia de las Entidades Públicas - ITEP.</t>
  </si>
  <si>
    <t>Lograr una calificación de 80 sobre 100 en el componente de control y sanción en el Índice de Transparencia de las Entidades Públicas - ITEP.</t>
  </si>
  <si>
    <t>Lograr que el 60% de los ciudadanos confíe en la gestión del Alcalde/Gobierno Municipal de acuerdo a la encuesta Cómo Vamos.</t>
  </si>
  <si>
    <t>Lograr que el 60% de los ciudadanos considere que la Alcaldía es transparente en sus actividades de acuerdo a encuesta Cómo Vamos.</t>
  </si>
  <si>
    <t>Lograr una calificación de 90 en el componente exposición de la información del IGA.</t>
  </si>
  <si>
    <t>GOBIERNO PARTICIPATIVO Y ABIERTO</t>
  </si>
  <si>
    <t>Aumentar en un 30% los ingresos provenientes del impuesto predial.</t>
  </si>
  <si>
    <t>Lograr una calificación de 85 en el Índice de Desempeño Integral del DNP.</t>
  </si>
  <si>
    <t>Mantener una calificación de solvente en el Índice de Desempeño Fiscal del DNP.</t>
  </si>
  <si>
    <t>Lograr una calificación de 80 en el componente organización de la información del IGA.</t>
  </si>
  <si>
    <t>Lograr la probabilidad del 75% de cumplir la función administrativa según INTEGRA.</t>
  </si>
  <si>
    <t>Solvente</t>
  </si>
  <si>
    <t>Alcanzar un 85% de nivel de satisfacción en trámites electrónicos.</t>
  </si>
  <si>
    <t>Lograr que 10.000 ciudadanos usen datos públicos y participen por redes electrónicas.</t>
  </si>
  <si>
    <t>Lograr una calificación de 90 en el Índice de Gobierno Abierto - IGA.</t>
  </si>
  <si>
    <t>Disminuir a 1.400 número de quejas presentadas por las obras que se ejecutan.</t>
  </si>
  <si>
    <t>Lograr 10.000 M2 de espacio público efectivo por aportes de deberes urbanísticos.</t>
  </si>
  <si>
    <t>Lograr la evaluación del 100% del modelo territorial planteado en el Plan de Ordenamiento Territorial - POT.</t>
  </si>
  <si>
    <t>Construir 20 obras de infraestructura de espacio público ideadas por el taller de arquitectura.</t>
  </si>
  <si>
    <t>Construir 10 obras o proyectos de infraestructura pública en territorios limítrofes concertados con el Área.</t>
  </si>
  <si>
    <t>GOBIERNO LEGAL Y EFECTIVO</t>
  </si>
  <si>
    <t>GOBIERNO MUNICIPAL EN LÍNEA</t>
  </si>
  <si>
    <t>GOBERNANZA URBANA</t>
  </si>
  <si>
    <t>Implementar y mantener 1 estrategia para el informe anual de rendición de cuentas en cultura.</t>
  </si>
  <si>
    <t>Realizar 16 brigadas extramurales de atención al habitante de calle.</t>
  </si>
  <si>
    <t>Mantener 500 cupos de servicios integrales intramurales y/o extramurales para habitantes de calle.</t>
  </si>
  <si>
    <t>Brindar asistencia exequial al 100% de los habitantes de calle que se encuentran dentro del censo.</t>
  </si>
  <si>
    <t>Implementar y mantener 1 estrategia en salud, alimentación y aseo para el habitante de calle.</t>
  </si>
  <si>
    <t>Fortalecer la estrategia para la caracterización, atención y seguimiento de la situación de los habitantes de calle.</t>
  </si>
  <si>
    <t>Mantener 1 programa de plan retorno para habitante de calle.</t>
  </si>
  <si>
    <t>Garantizar y mantener 200 cupos de atención integral en procesos de habilitación y rehabilitación a niñas, niños y adolescentes con discapacidad en extrema vulnerabilidad.</t>
  </si>
  <si>
    <t>Garantizar 210 cupos en programas de rehabilitación integral a personas adultas en extrema vulnerabilidad con discapacidad, física, visual, auditiva, cognitiva, psicosocial y múltiple.</t>
  </si>
  <si>
    <t>Crear y mantener 1 unidad generadora de datos que realice el registro de localización y caracterización de las personas con discapacidad.</t>
  </si>
  <si>
    <t>Implementar y mantener la estrategia de rehabilitación basada en la comunidad en las instituciones que ofrecen los servicios de habilitación y rehabilitación a través del Comité Local de RBC.</t>
  </si>
  <si>
    <t>Mantener el banco de ayudas técnicas, tecnológicas e informáticas BATI.</t>
  </si>
  <si>
    <t>Implementar y mantener 1 programa de  orientación ocupacional y proyecto de vida a personas con discapacidad física, auditiva, visual, cognitiva, psicosocial y múltiple.</t>
  </si>
  <si>
    <t>Mantener 1 intérprete de lengua de señas colombiana que garantice a la población con discapacidad auditiva el acceso a la información, las comunicaciones y los servicios que ofrece la administración municipal.</t>
  </si>
  <si>
    <t>Realizar 4 conmemoraciones del día nacional de las personas con discapacidad.</t>
  </si>
  <si>
    <t>Brindar 24.000 entradas a personas con discapacidad a espacios de recreación, deporte y cultura.</t>
  </si>
  <si>
    <t>Mantener a 400 niñas, niños y adolescentes con discapacidad cognitiva, visual, física, auditiva y múltiple, que no se encuentran incluidos en instituciones educativas oficiales con atención integral en habilitación y rehabilitación.</t>
  </si>
  <si>
    <t>Mantener 11 personas como apoyos de modelo lingüístico e intérpretes de lengua de señas colombiana en instituciones educativas oficiales para la atención de niñas, niños y adolescentes con discapacidad auditiva.</t>
  </si>
  <si>
    <t>Mantener la atención a 300 niñas, niños y adolescentes en condición de discapacidad auditiva mediante los apoyos del modelo lingüísticos e intérpretes en lenguas de señas Colombiana.</t>
  </si>
  <si>
    <t>Mantener el Plan Municipal de Discapacidad.</t>
  </si>
  <si>
    <t>Desarrollar 4 eventos deportivos y recreativos dirigido a población con discapacidad.</t>
  </si>
  <si>
    <t>Implementar y mantener 1 sistema de orientación, capacitación, apoyo y asesoría con enfoque diferencial para minorías étnicas.</t>
  </si>
  <si>
    <t>Apoyar 4 campañas de sensibilización social contra la discriminación étnica.</t>
  </si>
  <si>
    <t>Desarrollar 4 campañas de sensibilización social contra la discriminación social y para la prevención de infecciones de transmisión sexual.</t>
  </si>
  <si>
    <t>Realizar 4 mesas de trabajo con comunidades LGTBI para determinar el diagnóstico poblacional.</t>
  </si>
  <si>
    <t>Formular e implementar 1 Política Pública para las comunidades LGTBI.</t>
  </si>
  <si>
    <t>Realizar 4 campaña de prevención del consumo de sustancias psicoactivas con énfasis en población escolar.</t>
  </si>
  <si>
    <t>Implementar y mantener 1 estrategia basada en grupos de apoyo de pares en los colegios para acompañar a los jóvenes en condición de adicción a sustancias psicoactivas.</t>
  </si>
  <si>
    <t>Implementar y mantener 1 programa de atención inicial virtual y/o presencial con apoyo terapéutico para la población en condición de adicción a sustancias psicoactivas.</t>
  </si>
  <si>
    <t>Realizar 7 jornadas de promoción de la salud, prevención de infecciones de transmisión sexual en trabajadoras y trabajadores sexuales.</t>
  </si>
  <si>
    <t>Realizar 1 censo de la población trabajadora sexual.</t>
  </si>
  <si>
    <t>Implementar y mantener la ruta de atención a la población trabajadora sexual.</t>
  </si>
  <si>
    <t>Formular e implementar la Política Pública para la población trabajadora sexual.</t>
  </si>
  <si>
    <t>Mantener la ruta de seguridad para prevenir riesgos y proteger a víctimas del conflicto interno armado.</t>
  </si>
  <si>
    <t>Mantener actualizado el PAT, mapa de riesgos, plan de prevención y protección y el plan de contingencia.</t>
  </si>
  <si>
    <t>Realizar y mantener actualizada la caracterización de las víctimas.</t>
  </si>
  <si>
    <t>Mantener el fortalecimiento a la mesa de participación de víctimas.</t>
  </si>
  <si>
    <t>Mantener la ayuda humanitaria de urgencia y en transición incluyendo asistencia exequial al 100% de la población víctima del conflicto interno armado según requisitos de ley.</t>
  </si>
  <si>
    <t>Mantener el 100% de los procesos de retorno y reubicación a la población víctima del conflicto interno armado que se presente.</t>
  </si>
  <si>
    <t>Apoyar 7 iniciativas encaminadas a generar garantías de no repetición y reparación simbólica a víctimas del conflicto interno armado.</t>
  </si>
  <si>
    <t>Conmemorar el día de memoria y de solidaridad con las víctimas del conflicto interno armado.</t>
  </si>
  <si>
    <t>Mantener el apoyo logístico para la realización del comité territorial de justicia transicional con sus mesas temáticas.</t>
  </si>
  <si>
    <t>Mantener y mejorar el Centro de Atención Integral para las Víctimas del conflicto interno.</t>
  </si>
  <si>
    <t>Realizar 1 actividad enfocada a la participación de las organizaciones sociales de víctimas en torno a la agenda de paz y la reparación integral.</t>
  </si>
  <si>
    <t>Realizar 6 encuentros para la participación de mujeres víctimas del conflicto interno armado como sujetos de derechos en entornos familiares y escenarios de decisión.</t>
  </si>
  <si>
    <t>Formular e implementar el Plan de acción intersectorial de entornos saludables PAIE con población víctima del conflicto interno armado.</t>
  </si>
  <si>
    <t>Desarrollar 4 eventos deportivos y recreativos dirigidos a la población víctimas del conflicto interno armado.</t>
  </si>
  <si>
    <t>Apoyar 7 proyectos productivos para generación de ingresos en población víctimas del conflicto interno armado.</t>
  </si>
  <si>
    <t>Mantener 1 programa de temas de emprendimiento a personas en proceso de reintegración.</t>
  </si>
  <si>
    <t>Implementar y mantener 1 estrategia de apoyo a las iniciativas y programas de la Agencia Colombiana para la Reintegración - ACR.</t>
  </si>
  <si>
    <t>Implementar y mantener 1 estrategia para la inclusión laboral de actores del conflicto.</t>
  </si>
  <si>
    <t>Mantener el apoyo dotacional a los 2 centros de reclusión.</t>
  </si>
  <si>
    <t>Realizar 3 brigadas de ayuda humanitaria dirigida a la población carcelaria en los diferentes centros de reclusión.</t>
  </si>
  <si>
    <t>Desarrollar 8 eventos deportivos y recreativos dirigidos a la población carcelaria.</t>
  </si>
  <si>
    <t>HABITANTE DE CALLE</t>
  </si>
  <si>
    <t>MINORÍAS ÉTNICAS</t>
  </si>
  <si>
    <t>COMUNIDADES LGTBI</t>
  </si>
  <si>
    <t>PREVENCIÓN Y ATENCIÓN A POBLACIÓN EN CONDICIÓN DE ADICCIÓN A SUSTANCIAS PSICOACTIVAS</t>
  </si>
  <si>
    <t>TRABAJADORAS Y TRABAJADORES SEXUALES</t>
  </si>
  <si>
    <t>VÍCTIMAS DEL CONFLICTO INTERNO ARMADO</t>
  </si>
  <si>
    <t>POBLACIÓN EN PROCESO DE REINTEGRACIÓN</t>
  </si>
  <si>
    <t>POBLACIÓN CARCELARIA Y POSPENADOS</t>
  </si>
  <si>
    <t>Disminuir a 1,2% el índice de pobreza extrema.</t>
  </si>
  <si>
    <t>Disminuir a 0,397 el coeficiente de Gini.</t>
  </si>
  <si>
    <t>Mantener al 100% la cobertura en salud a la población víctima del conflicto interno armado.</t>
  </si>
  <si>
    <t>ATENCIÓN PRIORITARIA Y FOCALIZADA A GRUPOS DE POBLACIÓN VULNERABLE</t>
  </si>
  <si>
    <t>Fortalecer 1.500 padres, madres y otros cuidadores en capacidades para la crianza, la construcción de vínculos afectivos y su ejercicio de corresponsabilidad.</t>
  </si>
  <si>
    <t>Realizar el acompañamiento al 30% de las adolescentes gestantes y madres adolescentes.</t>
  </si>
  <si>
    <t>Brindar atención psicosocial especializada al 100% de las familias en condiciones de vulnerabilidad con niñas y niños con enfermedades crónicas y terminales que lo requieran.</t>
  </si>
  <si>
    <t>Realizar 4 jornadas de conmemoración del día de la niñez</t>
  </si>
  <si>
    <t>Realizar 4 dotaciones de material pedagógico, didáctico y lúdico a programas y/o centros de atención de primera infancia.</t>
  </si>
  <si>
    <t xml:space="preserve">Activar las rutas de atención para garantizar la inclusión social del 100% niñas y niños en situación de vulnerabilidad y/o riesgo con enfoque diferencial (discapacidad, víctimas, minorías étnicas, afrodescendientes). </t>
  </si>
  <si>
    <t>Implementar y mantener 1 centro de atención integral nocturno "Casa búho" para niñas y niños de 0 a 5 años.</t>
  </si>
  <si>
    <t>Actualizar la política pública de primera infancia, infancia, adolescencia y fortalecimiento familiar.</t>
  </si>
  <si>
    <t>Mantener el servicio exequial a niñas y niños de familias con extrema vulnerabilidad que así lo requieran.</t>
  </si>
  <si>
    <t>Implementar y mantener la estrategia "Mil días de vida" en IPS de atención materno infantil.</t>
  </si>
  <si>
    <t>Implementar y mantener 5 salas ERA en IPS públicas.</t>
  </si>
  <si>
    <t>Mantener al 100% de los casos por desnutrición en la niñez unidad de análisis.</t>
  </si>
  <si>
    <t>Mantener la estrategia AIEPI e IAMI en las IPS materno infantil.</t>
  </si>
  <si>
    <t>Realizar 8 jornadas de promoción de los derechos de niñas, niños y adolescentes.</t>
  </si>
  <si>
    <t>Brindar a 4.000 niñas y niños de 6 a 11 años programas para potenciar el desarrollo del aprendizaje,  juego,  desarrollo psicomotor, la creatividad y  las habilidades relacionales.</t>
  </si>
  <si>
    <t>Promover la participación y movilización social de 4.000 niñas,  niños y adolescentes dentro de la vida comunitaria.</t>
  </si>
  <si>
    <t>Mantener 1 estrategia de prevención del maltrato infantil, violencia sexual y violencia intrafamiliar.</t>
  </si>
  <si>
    <t xml:space="preserve">Mantener actualizada y validada la base de datos  de identificación de niñas y niños  en situación o riesgo de trabajo infantil de acuerdo con los lineamientos de política nacional de erradicación del trabajo infantil. </t>
  </si>
  <si>
    <t>Mantener 1 estrategia  comunitaria y familiar  para la erradicación de trabajo infantil en niñas, niños y adolescentes caracterizados.</t>
  </si>
  <si>
    <t>Mantener atención integral a 33 niños en la modalidad de semi-internado (refugio social).</t>
  </si>
  <si>
    <t>Brindar y atender a 75.000 niñas, niños y adolescentes con acceso gratuito en espacios de recreación y cultura.</t>
  </si>
  <si>
    <t>Realizar 4 jornadas de promoción de los derechos humanos para prevenir la violencia contra niñas y niños.</t>
  </si>
  <si>
    <t>Implementar y mantener 1 estrategia para la promoción de habilidades para la vida  en el marco de la estrategia de atención integral a niños, niñas y adolescentes con énfasis en prevención de embarazo en adolescentes.</t>
  </si>
  <si>
    <t>Implementar y mantener la estrategia "Trayectos y proyectos" para potenciar capacidades, proyectos de vida, emprendimientos juveniles.</t>
  </si>
  <si>
    <t>Implementar y mantener la estrategia "Me protejo, me protegen" rutas de acompañamiento y protección integral para adolescentes ante inobservancia, amenaza o vulneración de derechos.</t>
  </si>
  <si>
    <t>Mantener la atención integral al 100% de los menores infractores (SRPA).</t>
  </si>
  <si>
    <t>Incluir al 100% de los jóvenes infractores del SRPA en la estrategia de justicia juvenil restaurativa.</t>
  </si>
  <si>
    <t>Garantizar 1 hogar de paso para las niñas, niños y adolescentes en riesgo y/o vulnerabilidad.</t>
  </si>
  <si>
    <t>Realizar 1 convenio interinstitucional para la construcción y dotación de un centro de atención especializado para la atención de los adolescentes en conflicto con la ley, acorde a los requerimientos de la ley de infancia y adolescencia.</t>
  </si>
  <si>
    <t>Mantener las 6 casas de la juventud con una oferta programática del uso adecuado del tiempo libre.</t>
  </si>
  <si>
    <t>Vincular 3.000 jóvenes en los diferentes procesos democráticos de participación ciudadana.</t>
  </si>
  <si>
    <t>Vincular 5.000 jóvenes en procesos de formación en diferentes competencias de inclusión laboral, social, valores humanos, ambientales y organización juvenil.</t>
  </si>
  <si>
    <t>Implementar 10 procesos de comunicación estratégica mediante campañas de innovación para la promoción y prevención de flagelos juveniles.</t>
  </si>
  <si>
    <t>Actualizar y mantener la política pública de juventud.</t>
  </si>
  <si>
    <t>Formular e implementar 1 programa de prevención e inclusión social en jóvenes frente al consumo de sustancias psicoactivas y conductas disfuncionales en los ámbitos comunitario, familiar y escolar.</t>
  </si>
  <si>
    <t>Mantener el apoyo logístico a las familias beneficiadas del programa Familias en Acción.</t>
  </si>
  <si>
    <t>Brindar al 100% de la personas beneficiadas del programa Familias en Acción acceso gratuito en espacios de recreación y cultura.</t>
  </si>
  <si>
    <t>Formular e implementar la política pública de familia.</t>
  </si>
  <si>
    <t>Formular e implementar la política pública de libertad religiosa y de cultos.</t>
  </si>
  <si>
    <t>Implementar y mantener el programa "Bucaramanga y la familia al parque" (retretas, cultura y ciencia, mercadillo cultural - en los parque emblemáticos).</t>
  </si>
  <si>
    <t>Mantener a 560 adultos mayores adscritos a los centros vida del municipio en suministro de alimentación y nutrición.</t>
  </si>
  <si>
    <t>Mantener a 560 adultos mayores el servicio de transporte para asistir a los centros vida.</t>
  </si>
  <si>
    <t>Beneficiar y mantener a 600 adultos mayores en el programa de alimentación "compartamos Bucaramanga".</t>
  </si>
  <si>
    <t>Realizar 6 actividades de dotación a los Centros Vida.</t>
  </si>
  <si>
    <t>Realizar 4 actividades de celebración del día del adulto mayor.</t>
  </si>
  <si>
    <t>Mantener a 560 adultos mayores la atención primaria en salud y orientación psicosocial.</t>
  </si>
  <si>
    <t>Realizar 3 campañas de sensibilización a la comunidad en los derechos del adulto mayor y promoción de redes de apoyo.</t>
  </si>
  <si>
    <t>Implementar y mantener 1 programa que incentive la actividad productiva del adulto mayor.</t>
  </si>
  <si>
    <t>Mantener a 560 adultos mayores adscritos a los centros vida el auxilio exequial.</t>
  </si>
  <si>
    <t>Realizar 4 encuentros intergeneracionales para el adulto mayor en los Centros Vida y los corregimientos del Municipio.</t>
  </si>
  <si>
    <t>Beneficiar y mantener a 10.000 adultos mayores con el programa "Colombia mayor".</t>
  </si>
  <si>
    <t>Actualizar la política pública del adulto mayor.</t>
  </si>
  <si>
    <t>Beneficiar al 100% de los adultos mayores el acceso gratuito en espacios de recreación y cultura.</t>
  </si>
  <si>
    <t>Beneficiar 1.000 adultos mayores en situación de extrema vulnerabilidad con mercados de sustento y/o complementos nutricionales.</t>
  </si>
  <si>
    <t>Implementar 1 ruta turística a nivel local para la reacreación del adulto mayor.</t>
  </si>
  <si>
    <t>Destinar 6 consultoruos rosados para la atención prioritaria de mujeres adultas mayores.</t>
  </si>
  <si>
    <t>Adecuar y/o Readecuar 3 Centros Vida.</t>
  </si>
  <si>
    <t>INDERBU</t>
  </si>
  <si>
    <t>INICIO FELIZ (PRIMERA INFANCIA)</t>
  </si>
  <si>
    <t>JUGANDO Y APRENDIENDO (INFANCIA)</t>
  </si>
  <si>
    <t>CRECIENDO Y CONSTRUYENDO (ADOLESCENCIA)</t>
  </si>
  <si>
    <t>JÓVENES VITALES</t>
  </si>
  <si>
    <t>PRIMERO MI FAMILIA</t>
  </si>
  <si>
    <t>ADULTO MAYOR Y DIGNO</t>
  </si>
  <si>
    <t>Realizar 8  jornadas "Mi nombre - mi ciudadanía" para la garantía del derecho a la identidad en alianza con la Registraduría.</t>
  </si>
  <si>
    <t>Conformar 34 grupos de mujeres para la red comunitaria de prevención contra la violencia.</t>
  </si>
  <si>
    <t>Brindar al 100% de las mujeres víctimas de violencia atención jurídica y psicológica virtualmente y en el centro integral de la mujer.</t>
  </si>
  <si>
    <t>Realizar 3 eventos de formación con las comisarías de familia.</t>
  </si>
  <si>
    <t>Mantener la atención al 100% de las mujeres víctimas de violencia y en extremo riesgo en la Casa Refugio según solicitud.</t>
  </si>
  <si>
    <t>Realizar 8 eventos de formación y sensibilización con los funcionarios públicos de las entidades encargadas, de atender los casos de violencia contra la mujer.</t>
  </si>
  <si>
    <t>Realizar 8 capacitaciones a los comisarios de familia en justicia con equidad.</t>
  </si>
  <si>
    <t>Implementar 4 iniciativas de promoción de los derechos humanos para prevenir la violencia contra la mujer y violencia intrafamiliar.</t>
  </si>
  <si>
    <t>Apoyar 9 iniciativas de grupos de mujeres para la participación política.</t>
  </si>
  <si>
    <t>Mantener el funcionamiento del Consejo Comunitario de Mujeres.</t>
  </si>
  <si>
    <t>Realizar 48 talleres para la generación de ingresos dirigidas a mujeres.</t>
  </si>
  <si>
    <t>Implementar y mantener 1 estrategia de formación para la participación e incidencia política de las mujeres.</t>
  </si>
  <si>
    <t>Mantener y/o fortalecer el Consejo Comunitario de Mujeres.</t>
  </si>
  <si>
    <t>Realizar 1 encuentro municipal para articular las experiencias exitosas de participación política de las mujeres a nivel nacional y local.</t>
  </si>
  <si>
    <t>Brindar 60.000 entradas a los parque RECREAR a mujeres víctimas de violencia, madres comunitarias, mujeres rurales, madres cabeza de familia y mujeres vulnerables.</t>
  </si>
  <si>
    <t>Realizar 4 campañas comunicativas para la equidad de género.</t>
  </si>
  <si>
    <t>Realizar 6 encuentros con periodistas para la comunicación con equidad de género.</t>
  </si>
  <si>
    <t>Cumplir un 30% de la agenda pendiente para la equidad y la garantía de derechos de las mujeres.</t>
  </si>
  <si>
    <t>Mantener y fortalecer 1 centro integral de atención a la mujer.</t>
  </si>
  <si>
    <t>Asignar 850 subsidios complementarios a hogares que cuentan con subsidio nacional.</t>
  </si>
  <si>
    <t>Habilitar 200 hectáreas para lotes urbanizables "20.000 hogares felices".</t>
  </si>
  <si>
    <t>Entregar 1.000 soluciones de vivienda en cualquier modalidad.</t>
  </si>
  <si>
    <t>Entregar 100 soluciones de vivienda para mujeres cabeza de familia.</t>
  </si>
  <si>
    <t>Mantener el subsidio del mínimo vital de agua.</t>
  </si>
  <si>
    <t>Realizar 200 mejoramientos de vivienda en la zona urbana (50% para población vulnerable).</t>
  </si>
  <si>
    <t>Realizar 150 mejoramientos de vivienda en la zona rural.</t>
  </si>
  <si>
    <t>Capacitar a 7.350 familias en temas relacionados con vivienda de interés social.</t>
  </si>
  <si>
    <t>Implementar y mantener 7 grupos de atención social.</t>
  </si>
  <si>
    <t>Titular 150 predios fiscales.</t>
  </si>
  <si>
    <t>Diseñar y licenciar 1 proyecto de renovación urbana.</t>
  </si>
  <si>
    <t>Beneficiar 5.000 familias con proyectos de infraestructura social.</t>
  </si>
  <si>
    <t>Beneficiar 3.000 vivienda con el proyecto casa de colores.</t>
  </si>
  <si>
    <t>INVISBU</t>
  </si>
  <si>
    <t>VIDA LIBRE DE VIOLENCIAS</t>
  </si>
  <si>
    <t>FORTALECIMIENTO DE LA PARTICIPACIÓN POLÍTICA, ECONÓMICA Y SOCIAL DE LAS MUJERES</t>
  </si>
  <si>
    <t>COMUNICACIÓN PARA LA INCLUSIÓN DE LAS MUJERES AL DESARROLLO</t>
  </si>
  <si>
    <t>CONSTRUYENDO MI HOGAR</t>
  </si>
  <si>
    <t>MEJORANDO MI HOGAR</t>
  </si>
  <si>
    <t>FORMACIÓN Y ACOMPAÑAMIENTO PARA MI HOGAR</t>
  </si>
  <si>
    <t>MEJORAMIENTO Y CONSOLIDACIÓN DE LA CIUDAD CONSTRUIDA</t>
  </si>
  <si>
    <t>Reducir a 15.314 el déficit cuantitativo de vivienda.</t>
  </si>
  <si>
    <t>Reducir a 5.479 el déficit cualitativo de vivienda.</t>
  </si>
  <si>
    <t>Disminuir a 717 los casos de violencia entre pareja.</t>
  </si>
  <si>
    <t>Mantener por debajo de 10 la tasa de mortalidad en niñas y niños menores de 5 años.</t>
  </si>
  <si>
    <t>Mantener por debajo de 10 la tasa de mortalidad en niñas y niños menores de 1 años.</t>
  </si>
  <si>
    <t>Lograr y mantener el 100% de la población pobre de niñas y niños afiliados al régimen subsidiado.</t>
  </si>
  <si>
    <t>Mantener por debajo de 28 la razón de mortalidad materna por 1.000 nacidos vivos por causas directas e indirectas.</t>
  </si>
  <si>
    <t>Aumentar al 98% la cobertura útil de vacunación.</t>
  </si>
  <si>
    <t>Reducir por debajo del 15% la proporción de madres - niñas, adolescentes (10 a 19 años).</t>
  </si>
  <si>
    <t>Reducir a 0 la tasa de mortalidad por enfermedad diarréica aguda (EDA) en menores de 5 años.</t>
  </si>
  <si>
    <t>Mantener por debajo de 15 la tasa de mortalidad por infección respiratoria aguda (IRA) en menores de 5 años.</t>
  </si>
  <si>
    <t>Disminuir a 8,9% el índice de pobreza.</t>
  </si>
  <si>
    <t>POBLACIÓN CON DISCAPACIDAD</t>
  </si>
  <si>
    <t>Crear, dotar y mantener 1 Oficina para la Paz.</t>
  </si>
  <si>
    <t>Implementar y mantener 1 estrategia basadas en valores para apoyar a la población carcelaria en el proceso de resocialización social y familiar.</t>
  </si>
  <si>
    <t>Implementar y mantener 1 estrategia de apoyo a la generación de ingresos para pospenados.</t>
  </si>
  <si>
    <t>Implementar y mantener 1 estrategia en las instituciones educativas para el uso de internet de manera segura y responsable.</t>
  </si>
  <si>
    <t>Reactivar y mantener el Consejo Municipal de Juventud.</t>
  </si>
  <si>
    <t>Implementar y mantener 1 programa integral e interinstitucional que garanticen la seguridad y el goce efectivo de los derechos de las mujeres.</t>
  </si>
  <si>
    <t>Implementar y mantener 1 estrategias de formación enfocada a los hombres para la transformación de las perspectivas de género.</t>
  </si>
  <si>
    <t>Mantener 1 línea de atención a la mujer.</t>
  </si>
  <si>
    <t>Implementar y mantener 1 cátedra de equidad de género dirigida a profesores y estudiantes en instituciones educativas públicas de primaria y bachillerato.</t>
  </si>
  <si>
    <t>Implementar y mantener 1 programa de acompañamiento a los usuarios que cumplan condiciones del programa "20.000 Hogares" en su proceso de urbanización.</t>
  </si>
  <si>
    <t>Mantener las 47 instituciones educativas con acceso a servicios públicos básicos.</t>
  </si>
  <si>
    <t>Mantener las 47 instituciones educativas dotadas con material didáctico, equipos y/o mobiliario escolar.</t>
  </si>
  <si>
    <t>Dotar y/o repotenciar 23 talleres, laboratorios y/o aulas especializadas para la educación básica y media.</t>
  </si>
  <si>
    <t>Entregar 17.400 equipos de cómputo a docentes y/o alumnos de instituciones educativas oficiales.</t>
  </si>
  <si>
    <t>Mantener y/o repotenciar las 47 instituciones educativas oficiales con conectividad.</t>
  </si>
  <si>
    <t>Mantener las 47 instituciones educativas oficiales con planta de personal docente optimizada.</t>
  </si>
  <si>
    <t>Mantener las 47 instituciones educativas oficiales con planta de personal administrativa y de apoyo.</t>
  </si>
  <si>
    <t>Adecuar y/o dotar 12 ambientes escolares para la atención a la primera infancia (transición).</t>
  </si>
  <si>
    <t>Construir y/o dotar 4 Centros de Desarrollo infantil (Inicio feliz).</t>
  </si>
  <si>
    <t>Implementar y mantener 1 plan de infraestructura educativa para la remodelación y/o construcción de instituciones educativas oficiales.</t>
  </si>
  <si>
    <t>Realizar las adecuaciones necesarias a 10 instituciones educativas viabilizadas y/o intervenidas cofinanciadas con el MEN para la vinculación a la JORNADA ÚNICA.</t>
  </si>
  <si>
    <t>Realizar las dotaciones necesarias a 13 instituciones educativas viabilizadas para la vinculación a la JORNADA ÚNICA.</t>
  </si>
  <si>
    <t>Garantizar el 100% de la ejecución y evaluación del plan de JORNADA ÚNICA de las instituciones educativas viabilizadas por el MEN.</t>
  </si>
  <si>
    <t>Mantener el 100% de los subsidios para educación superior de los estudiantes que cumplen los requisitos para la continuidad.</t>
  </si>
  <si>
    <t>Otorgar y mantener 4.570 nuevos subsidios para acceso a la educación superior del nivel técnico profesional, tecnológico y profesional.</t>
  </si>
  <si>
    <t>Ofrecer 800 cupos de transporte escolar a estudiantes del colegio Villas de San Ignacio.</t>
  </si>
  <si>
    <t>Mantener el 100% de los cupos de transporte escolar a estudiantes del sector rural que lo requieran.</t>
  </si>
  <si>
    <t>Atender 12.800 estudiantes con modelos educativos flexibles.</t>
  </si>
  <si>
    <t>Realizar la caracterización de la población en edad escolar para identificar discapacidades y talentos excepcionales en 47 instituciones educativas oficiales.</t>
  </si>
  <si>
    <t>Lograr y mantener los servicios de apoyo al 100% de la población de estratos 1 y 2 con necesidades educativas especiales y/o discapacidad incluidas en las instituciones educativas oficiales.</t>
  </si>
  <si>
    <t>Mantener 9.599 estudiantes con la prestación del servicio educativo por el sistema de contratación.</t>
  </si>
  <si>
    <t>Mantener la cobertura anual de complemento nutricional a 28.340 niñas y niños de estratos 1 y 2.</t>
  </si>
  <si>
    <t>Mantener el 100% de la población en edad escolar en instituciones educativas oficiales pertenecientes a minorías étnicas.</t>
  </si>
  <si>
    <t>Mantener el 100% de la población en edad escolar víctima del conflicto interno en instituciones educativas oficiales.</t>
  </si>
  <si>
    <t>Implementar y mantener 1 estrategia de erradicación del trabajo infantil en niñas y niños en edad escolar caracterizados.</t>
  </si>
  <si>
    <t>Brindar el servicio de alimentación al 100% del niñas y niños vinculados a la JORNADA ÚNICA.</t>
  </si>
  <si>
    <t>Realizar 2 estudios de cobertura educativas.</t>
  </si>
  <si>
    <t>Articular 10 instituciones educativas con la educación superior y SENA con el nuevo modelo.</t>
  </si>
  <si>
    <t>Mantener el apoyo a los proyectos transversales (MEN-Municipio) en las 47 instituciones educativas oficiales.</t>
  </si>
  <si>
    <t>Otorgar 188 estímulos a los estudiantes de las instituciones educativas oficiales.</t>
  </si>
  <si>
    <t>Beneficiar al 100% de los estudiantes de los grados 10 y 11 que realizan las prácticas de la educación media técnica con el pago del ARL en cumplimiento del decreto 055 de 2015.</t>
  </si>
  <si>
    <t>Implementar y mantener en 15 instituciones educativas oficiales de bajo logro el programa de familias formadoras.</t>
  </si>
  <si>
    <t>Participar en el 100% de las iniciativas promovidas en el pacto por la educación "Santander 2030".</t>
  </si>
  <si>
    <t>Capacitar 480 docentes de primaria de las instituciones educativas oficiales en el manejo de la segunda lengua.</t>
  </si>
  <si>
    <t>Mantener 8.173 estudiantes de instituciones educativas oficiales en el manejo de una segunda lengua, focalizadas en el progarama Colombia Bilingüe.</t>
  </si>
  <si>
    <t>Crear y mantener en las 47 instituciones educativas oficiales el proyecto institucional de lectura, escritura y oralidad.</t>
  </si>
  <si>
    <t>Capacitar en evaluación por competencias al 100% de los estudiantes de las instituciones educativas oficiales de bajo logro.</t>
  </si>
  <si>
    <t>Brindar orientación vocacional - proyecto de vida al 100% de los estudiantes de grado 10º de las instituciones educativas oficiales.</t>
  </si>
  <si>
    <t>Fomentar proyectos de investigación, desarrollo, transferencia tecnológica y gestión del conocimiento en 12 instituciones educativas oficiales</t>
  </si>
  <si>
    <t>Mantener el acompañamiento de 4 centros educativos (zona rural) en el desarrollo de Modelos Escolares Para la Equidad - MEPE.</t>
  </si>
  <si>
    <t>Certificar 8 nuevas instituciones educativas oficiales en el sistema integrados de gestión de calidad.</t>
  </si>
  <si>
    <t>Otorgar 340 becas a nivel de maestría a docentes de instituciones educativas oficiales.</t>
  </si>
  <si>
    <t>Capacitar 2.500 docentes y directivos docentes en áreas técnicas pedagógicas de desarrollo personal, competencias básicas y ciudadanas y otras áreas del conocimiento e investigación.</t>
  </si>
  <si>
    <t>Realizar 4 foros educativos municipales sobre experiencias pedagógicas significativas y culturales.</t>
  </si>
  <si>
    <t>Mantener el acompañamiento a 47 instituciones educativas oficiales en planes de mejoramiento institucional.</t>
  </si>
  <si>
    <t>Apoyar 20 proyectos artísticos en las instituciones educativas oficiales.</t>
  </si>
  <si>
    <t>Actualizar el Plan Educativo Municipal.</t>
  </si>
  <si>
    <t>Evaluar el 100% de los programas de educación para el trabajo y desarrollo humano solicitados para registro mediante los recursos del fondo para el desarrollo humano.</t>
  </si>
  <si>
    <t>Mantener y/o fortalecer el 100% de los macropocresos adoptados en la Secretaría de Educación.</t>
  </si>
  <si>
    <t>Mantener el Programa de bienestar laboral dirigido al personal docente, directivo y administrativo de las instituciones y centros educativos oficiales.</t>
  </si>
  <si>
    <t>Otorgar 20 estímulos a los docentes y/o directivos docentes de las instituciones educativas oficiales.</t>
  </si>
  <si>
    <t>Aumentar al 72% la tasa de cobertura neta en transición.</t>
  </si>
  <si>
    <t>Aumentar al 100% la tasa de cobertura neta en educación básica primaria.</t>
  </si>
  <si>
    <t>Aumentar al 88% la tasa de cobertura neta en educación básica secundaria.</t>
  </si>
  <si>
    <t>Aumentar al 61% la tasa de cobertura neta para educación media.</t>
  </si>
  <si>
    <t>Reducir al 2% la tasa de deserción en educación básica primaria.</t>
  </si>
  <si>
    <t>Reducir al 4% la tasa de deserción en educación básica secundaria.</t>
  </si>
  <si>
    <t>Reducir al 5% la tasa de deserción para educación media.</t>
  </si>
  <si>
    <t>Reducir al 4% la tasa de repitencia en educación básica primaria.</t>
  </si>
  <si>
    <t>Reducir al 10% la tasa de repitencia en educación básica secundaria.</t>
  </si>
  <si>
    <t>Reducir al 5% la tasa de repitencia para educación media.</t>
  </si>
  <si>
    <t>Disminuir a 4 el número de alumnos por computador.</t>
  </si>
  <si>
    <t>EDUCACIÓN: BUCARAMANGA EDUCADA, CULTA E INNOVADORA</t>
  </si>
  <si>
    <t>DISPONIBILIDAD (ASEQUIBILIDAD): "ENTORNOS DE APRENDIZAJES BELLOS Y AGRADABLES"</t>
  </si>
  <si>
    <t>ACCESO (ACCESIBILIDAD): "EDUCACIÓN PARA UNA CIUDAD INTELIGENTE Y SOLIDARIA"</t>
  </si>
  <si>
    <t>PERMANENCIA EN EL SISTEMA EDUCATIVO (ADAPTABILIDAD)</t>
  </si>
  <si>
    <t>CALIDAD (ACEPTABILIDAD): "INNOVADORES Y PROFESIONALES"</t>
  </si>
  <si>
    <t>Lograr y mantener el 100% de la población pobre afiliada al régimen subsidiado.</t>
  </si>
  <si>
    <t>Mantener la garantía al 100% de la población pobre no afiliada la prestación del servicio de salud de primer nivel de atención.</t>
  </si>
  <si>
    <t>Mantener la auditoría al 100% de las EPS contributivas que maneje población subsidiada y EPS subsidiada.</t>
  </si>
  <si>
    <t>Mantener auditoria al 100% de las IPS públicas y privadas que presten servicios de salud a los usuarios del régimen subsidiado.</t>
  </si>
  <si>
    <t>Construir y dotar el Centro de Zoonosis Municipal.</t>
  </si>
  <si>
    <t>Realizar 12.000 visitas a establecimientos comerciales de alto riesgo.</t>
  </si>
  <si>
    <t>Realizar 6.000 visitas a establecimientos comerciales de bajo riesgo.</t>
  </si>
  <si>
    <t>Realizar el censo de mascotas en el municipio.</t>
  </si>
  <si>
    <t>Realizar 62 jornadas de vacunación de caninos y felinos.</t>
  </si>
  <si>
    <t>Realizar 26.000 esterilizaciones de caninos y felinos en el municipio.</t>
  </si>
  <si>
    <t>Construir el Centro de Bienestar Animal.</t>
  </si>
  <si>
    <t>Construir el Coso Municipal.</t>
  </si>
  <si>
    <t>Implementar y mantener 1 campaña educomunicativa para prevención y manejo de enfermedades no transmisibles.</t>
  </si>
  <si>
    <t>Realizar la línea base de eventos de causa externa de morbilidad desagregada por edad y sexo.</t>
  </si>
  <si>
    <t>Realizar 1 estudio de carga de enfermemdad por eventos no transmisibles y causa externa.</t>
  </si>
  <si>
    <t>Mantener el seguimiento al 100% de los casos de violencia intrafamiliar reportados a SIVIGILA.</t>
  </si>
  <si>
    <t>Realizar 1 estudio de consumo de sustancias psicoactivas en población en edad escolar en instituciones educativas oficiales.</t>
  </si>
  <si>
    <t>Implementar y mantener 2 estrategias para la reducción del consumo de sustancias psicoactivas en niñas, niños, adolescentes y comunidad de mayor vulnerabilidad.</t>
  </si>
  <si>
    <t>Inplementar y mantener 1 estrategia de seguimiento a los casos de bajo peso al nacer.</t>
  </si>
  <si>
    <t>Implementar y mantener el Plan de seguridad alimentaria y nutricional.</t>
  </si>
  <si>
    <t>Realizar 1 estudio sobre alimentación y nutrición a familias de los sectores más vulnerables.</t>
  </si>
  <si>
    <t>Mantener el seguimiento al 100% de los casos y/o brotes reportados al SIVIGILA.</t>
  </si>
  <si>
    <t>Implementar y mantener 1 campaña educomunicativa para fortalecer valores en derechos sexuales y reproductivos.</t>
  </si>
  <si>
    <t>Diseñar e implementar 1 estrategia para incentivar la consulta a la totalidad de los controles prenatales requeridos.</t>
  </si>
  <si>
    <t>Mantener el seguimiento (unidad de análisis) al 100% de los casos de mortalidad por enfermedades transmisibles.</t>
  </si>
  <si>
    <t>Formular y mantener el plan de contingencia para enfermedades transmitidas por vectores.</t>
  </si>
  <si>
    <t>Mantener la estrategia de gestión integral para la prevención y control del dengue, chikunguya y zika.</t>
  </si>
  <si>
    <t>Aplicar 3.560.976 vacunas a niñas y niños menores de 5 años.</t>
  </si>
  <si>
    <t>Capacitar a las empresas de 2 sectores económicos sobre la cobertura de riesgos laborales.</t>
  </si>
  <si>
    <t>Mejorar en 3 sectores económicos la cobertura de riesgos laborales.</t>
  </si>
  <si>
    <t>Construir 5 centros de salud de la ESE ISABU.</t>
  </si>
  <si>
    <t>Ampliar y mantener la estrategia de atención primaria en salud en la totalidad de comunas y corregimientos.</t>
  </si>
  <si>
    <t>Adquirir 4 centros de salud móviles.</t>
  </si>
  <si>
    <t>Garantizar que el 100% del personal en salud esté capacitado e implemente la estrategia AIEPI e IAMI en las unidades operativas de la ESE ISABU.</t>
  </si>
  <si>
    <t>Implementar la historia clínica digital en todas las unidades operativas de la ESE ISABU.</t>
  </si>
  <si>
    <t>Ampliar y mantener en un 1 punto de atención el servicios de imagenología (UIMIST).</t>
  </si>
  <si>
    <t>Habilitar y mantener 2 ambulancias con el fin de mejorar el sistema de referencia y contrareferencia interna de la ESE ISABU.</t>
  </si>
  <si>
    <t>Fortalecer el Hospital Local del Norte.</t>
  </si>
  <si>
    <t>ISABU</t>
  </si>
  <si>
    <t>Lograr y mantener en el 100% la afiliación al régimen subsidiado.</t>
  </si>
  <si>
    <t>Mantener por debajo de 0,6 la prevalencia de VIH-SIDA en población general.</t>
  </si>
  <si>
    <t>Mantener la tasa de curación del 85% de los casos de tuberculosis pulmonar con baciloscopia positivo.</t>
  </si>
  <si>
    <t>Mantener en 0 los casos de rabia humana.</t>
  </si>
  <si>
    <t>Mantener por debajo de 2% la incidencia de dengue.</t>
  </si>
  <si>
    <t>Mantener por debajo de 3 los casos de mortalidad por dengue.</t>
  </si>
  <si>
    <t>Aumentar al 100% los servicios quirúrgicos de mediana complejidad en la ESE ISABU.</t>
  </si>
  <si>
    <t>SALUD PÚBLICA: SALUD PARA TODOS Y CON TODOS</t>
  </si>
  <si>
    <t>ASEGURAMIENTO</t>
  </si>
  <si>
    <t>SALUD AMBIENTAL</t>
  </si>
  <si>
    <t>VIDA SALUDABLE Y CONDICIONES NO TRANSMISIBLES</t>
  </si>
  <si>
    <t>CONVIVENCIA SOCIAL Y SALUD MENTAL</t>
  </si>
  <si>
    <t>SEGURIDAD ALIMENTARIA Y NUTRICIONAL</t>
  </si>
  <si>
    <t>SEXUALIDAD, DERECHOS SEXUALES Y REPRODUCTIVOS</t>
  </si>
  <si>
    <t>VIDA SALUDABLE Y ENFERMEDADES TRANSMISIBLES</t>
  </si>
  <si>
    <t>SALUD Y ÁMBITO LABORAL</t>
  </si>
  <si>
    <t>FORTALECIMIENTO DE LA AUTORIDAD SANITARIA PARA LA GESTIÓN DE LA SALUD</t>
  </si>
  <si>
    <t>Realizar 170 eventos de hábitos de vida saludable (recreovías, ciclovías y ciclopaseos).</t>
  </si>
  <si>
    <t>Crear 90 grupos comunitarios para la práctica de la actividad física regular.</t>
  </si>
  <si>
    <t>Vincular 30.300 estudiantes en competencias y festivales deportivos en los juegos estudiantiles.</t>
  </si>
  <si>
    <t>Vincular 4.300 niñas, niños y adolescentes en las escuelas de iniciación, formación y especialización deportiva.</t>
  </si>
  <si>
    <t>Vincular 3.000 estudiantes en edad pre-escolar y escolar a los procesos de educación física.</t>
  </si>
  <si>
    <t>Desarrollar 12 eventos deportivos comunitarios en diferentes disciplinas.</t>
  </si>
  <si>
    <t>Desarrollar 40 eventos recreodeportivos comunitarios.</t>
  </si>
  <si>
    <t>Realizar 8 eventos de vacaciones creativas dirigidas a la primera infancia e infancia.</t>
  </si>
  <si>
    <t>Capacitar 600 personas en áreas afines a la actividad física, recreación y deporte.</t>
  </si>
  <si>
    <t>Realizar mantenimiento a 120 escenarios y/o campos deportivos.</t>
  </si>
  <si>
    <t>Adecuar y/o modernizar 3 parques RECREAR.</t>
  </si>
  <si>
    <t>Construir 1 parque RECREAR.</t>
  </si>
  <si>
    <t>Apoyar 80 iniciativas de organismos del deporte asociado.</t>
  </si>
  <si>
    <t>Realizar 8 eventos deportivos y recreativos de inclusión con carácter diferencial.</t>
  </si>
  <si>
    <t>Apoyar 8 iniciativas comunitarias deportivas y recreativas.</t>
  </si>
  <si>
    <t>ACTIVIDAD FÍSICA, EDUCACIÓN FÍSICA, RECREACIÓN Y DEPORTE</t>
  </si>
  <si>
    <t>Lograr la participación de 420.000 personas en hábitos y estilos de vida saludable.</t>
  </si>
  <si>
    <t>Mantener el fortalecimiento de la Bibloteca Pública Municipal Gabriel Turbay.</t>
  </si>
  <si>
    <t>Mantener en funcionamiento las 2 puntos de lectura y las 2 bibliotecas satélites.</t>
  </si>
  <si>
    <t>Poner en funcionamiento 8 nuevos puntos de lectura y 3 nuevas bibliotecas satélites.</t>
  </si>
  <si>
    <t>Mantener 1 estrategia de biblioteca móvil para niñas y niños.</t>
  </si>
  <si>
    <t>Adecuar 4 bibliotecas escolares para convertirlas en doble puerta.</t>
  </si>
  <si>
    <t>Mantener el Plan de lectura, escritura y oralidad.</t>
  </si>
  <si>
    <t>Realizar 840 talleres con niñas, niños y adolescentes con el fin de fomentar la lectura a través de actividades artísticas y culturales complementarias.</t>
  </si>
  <si>
    <t>Vincular la Biblioteca Pública Municipal a la red nacional de bibliotecas del Banco de la República.</t>
  </si>
  <si>
    <t>Garantizar la participacion del sector cultural en el acceso a bienes patrimoniales y de interés publico del municipio.</t>
  </si>
  <si>
    <t>Implementar 1 estrategia para descentralizar la escuela municipal de artes satélites en las diferentes comunas y corregimientos.</t>
  </si>
  <si>
    <t>Adoptar 1 Políticas Nacional de Desarrollo de Competencias Comunicativas para el mejoramiento de los niveles de lectura y escritura (leer es mi cuento).</t>
  </si>
  <si>
    <t>Mantener en funcionamiento la Escuela Municipal de Artes (EMA).</t>
  </si>
  <si>
    <t>Implementar y mantener el sistema municipal de formación en artes.</t>
  </si>
  <si>
    <t>Implementar y mantener 1 estrategia de aprendizaje y formación en artes.</t>
  </si>
  <si>
    <t>Implementar 1 estrategia de formación de públicos.</t>
  </si>
  <si>
    <t>Realizar 4 convocatorias de estímulos a la creación artística y cultural.</t>
  </si>
  <si>
    <t>Realizar 4 convocatorias de estímulos a la creación artística y cultural para primera infancia, infancia y adolescencia.</t>
  </si>
  <si>
    <t>Implementar y mantener 1 sistema municipal de información cultural.</t>
  </si>
  <si>
    <t>Mantener el programa institucional de concertación de proyectos artísticos y culturales.</t>
  </si>
  <si>
    <t>Concertar, realizar y apoyar 1 programa de sala.</t>
  </si>
  <si>
    <t>Crear 1 fondo de circulación e itinerancia para los artistas locales.</t>
  </si>
  <si>
    <t>Mantener el fortalecimiento de 1 escenarios dedicados al fomento de las manifestaciones culturales.</t>
  </si>
  <si>
    <t>Realizar 48  intervenciones en los espacios de encuentro ciudadano desde la apropiación artística y cultural.</t>
  </si>
  <si>
    <t>Realizar 4  investigaciones para el rescate y difusión de la memoria y el patrimonio intangible de la ciudad.</t>
  </si>
  <si>
    <t>Desarrollar 1 acción para el aprovechamiento y fortalecimiento del Centro Cultural del Oriente.</t>
  </si>
  <si>
    <t>Adquirir 2 bienes de interés cultural para el fortalecimiento de las actividades del Municipio.</t>
  </si>
  <si>
    <t>Implementar y mantener 1 Programa de soporte y apoyo al fortalecimiento de los procesos existentes en oficios.</t>
  </si>
  <si>
    <t>Mantener 1 estrategia de reconocimiento y difusión tirística.</t>
  </si>
  <si>
    <t>Implementar y mantener 1 programa de alianzas globales con ciudades que permita la promoción cultural de la ciudad.</t>
  </si>
  <si>
    <t>Formular e implementar la política pública que impulse a Bucaramanga como industria turística.</t>
  </si>
  <si>
    <t>Formular e implementar el Plan Estratégico de Turismo.</t>
  </si>
  <si>
    <t>Capacitar 200 personas en temáticas asociadas a turismo que cuentan con el registro nacional de turismo vigente.</t>
  </si>
  <si>
    <t>Garantizar el espacio y la operación del Centro de Convenciones de Bucaramanga como eje central del desarrollo del turismo de reuniones en el municipio.</t>
  </si>
  <si>
    <t>Realizar 1 acción para el fortalecimiento del Bureau de Convenciones y Visitantes de Bucaramanga.</t>
  </si>
  <si>
    <t>Terminar el Centro de Convenciones - NEOMUNDO.</t>
  </si>
  <si>
    <t>CIUDADANAS Y CIUDADANOS INTELIGENTES</t>
  </si>
  <si>
    <t>Lograr la asistencia de 250.000 personas a las actividades culturales y artísticas de la ciudad y la Biblioteca Pública Gabriel Turbay.</t>
  </si>
  <si>
    <t>TRANSFORMACIÓN DE LOS DETERMINANTES DEL COMPORTAMIENTO SOCIAL (CULTURA CIUDADANA)</t>
  </si>
  <si>
    <t>LECTURA, ESCRITURA Y ORALIDAD - LEO</t>
  </si>
  <si>
    <t>PROCESOS DE FORMACIÓN EN ARTE</t>
  </si>
  <si>
    <t>FOMENTO DE LA PRODUCCIÓN ARTÍSTICA</t>
  </si>
  <si>
    <t>LA CULTURA A LA CALLE</t>
  </si>
  <si>
    <t>"A CUIDAR LO QUE ES VALIOSO": RECUPERACIÓN Y CONSERVACIÓN DEL PATRIMONIO</t>
  </si>
  <si>
    <t>PROCESOS DE FORTALECIMIENTO DE LOS OFICIOS</t>
  </si>
  <si>
    <t>OBSERVAR Y SER OBSERVADO: FOMENTO AL TURISMO</t>
  </si>
  <si>
    <t>ACTIVIDAD FÍSICA Y SALUD "BUCARAMANGA ACTIVA Y SALUDABLE"</t>
  </si>
  <si>
    <t>DEPORTE FORMATIVO</t>
  </si>
  <si>
    <t>DEPORTE Y RECREACIÓN SOCIAL COMUNITARIA</t>
  </si>
  <si>
    <t>CUALIFICACIÓN DEL TALENTO DEPORTIVO</t>
  </si>
  <si>
    <t>AMBIENTES DEPORTIVOS Y RECREATIVOS</t>
  </si>
  <si>
    <t>DEPORTE ASOCIADO Y COMUNITARIO</t>
  </si>
  <si>
    <t>Habilitar 5.000 M2 de espacio público para garantizar el uso y goce colectivo.</t>
  </si>
  <si>
    <t>Incorporar 200.000 M2 de cesiones tipo A, cesiones obligatorias, andenes y vías.</t>
  </si>
  <si>
    <t>Beneficiar 200 vendedores informales con proyectos estratégicos o de reubicación.</t>
  </si>
  <si>
    <t>Realizar mantenimiento anual al 100% de los parques "Ciudad de los parques".</t>
  </si>
  <si>
    <t>Intervenir y/o construir 100 equipamientos comunitarios (sociales, deportivos y culturales: canchas sintéticas, muulticentros deportivos, salones comunales, entre otros).</t>
  </si>
  <si>
    <t>Construir 30.000 M2 de andenes.</t>
  </si>
  <si>
    <t>Realizar 4 adecuaciones y/o mantenimientos a las plazas de mercado a cargo del municipio.</t>
  </si>
  <si>
    <t>Realizar 50 intervenciones en espacios públicos "La piel de la democracia".</t>
  </si>
  <si>
    <t>Mejorar 6.600 M2 de espacio público en el centro de la ciudad.</t>
  </si>
  <si>
    <t>Rehabilitar la plaza San Mateo.</t>
  </si>
  <si>
    <t>Construir 1 subsector del Parque Lineal Rio de Oro.</t>
  </si>
  <si>
    <t>Construir 1 subsector del Parque sobre la quebrada la Esperanza.</t>
  </si>
  <si>
    <t>Construir 1 subsector del Parque Lineal sobre la Quebrada la Iglesia.</t>
  </si>
  <si>
    <t>Realizar la recuperación paisajística del Parque Metropolitano del Norte.</t>
  </si>
  <si>
    <t>Recuperar la estación Café Madrid.</t>
  </si>
  <si>
    <t>Mantener 4 intervenciones estratégicas para las diferentes plazas de mercado a cargo del municipio.</t>
  </si>
  <si>
    <t>Realizar 4 estudios de diagnóstico en las plazas de mercado a cargo del Municipio.</t>
  </si>
  <si>
    <t>Realizar 1.700 operativos de recuperación, control y preservación del espacio público.</t>
  </si>
  <si>
    <t>Actualizar los estudios y diseños de la plaza San Mateo.</t>
  </si>
  <si>
    <t>Dedicar 1 escenario al fomento de las manifestaciones culturales en la zona norte de la ciudad.</t>
  </si>
  <si>
    <t>Formular e implementar 1 plan de pintura urbana y de mantenimiento del espacio público y ornato de la ciudad (muros, puentes, escaleras, andenes, entre otros).</t>
  </si>
  <si>
    <t>ND</t>
  </si>
  <si>
    <t>RED DE ESPACIO PÚBLICO</t>
  </si>
  <si>
    <t>Lograr 2.700.000 M2 de espacio público efectivo en el perímetro urbano.</t>
  </si>
  <si>
    <t>APROVECHAMIENTO SOCIAL DEL ESPACIO PÚBLICO</t>
  </si>
  <si>
    <t>INTERVENCIÓN SOCIAL DEL ESPACIO PÚBLICO</t>
  </si>
  <si>
    <t>Crear y mantener en funcionamiento la casa de justicia del sur.</t>
  </si>
  <si>
    <t>Mantener y mejorar 1 casa de justicia en el Norte.</t>
  </si>
  <si>
    <t>Implementar 17 jueces de paz.</t>
  </si>
  <si>
    <t>Aquirir 267 cámaras para el circuito cerrado de televisión.</t>
  </si>
  <si>
    <t>Adecuar y poner en funcionamiento 1 estación de policía en el centro.</t>
  </si>
  <si>
    <t>Remodelar y/o adecuar 15 CAIs de Policía.</t>
  </si>
  <si>
    <t>Mantener los 169 frentes de seguridad del municipio.</t>
  </si>
  <si>
    <t>Habilitar 1 Centro de Prevención y Protección al servicio de la Policía .</t>
  </si>
  <si>
    <t>Apoyar la implementación y mantener la estrategia del Modelo Nacional de Vigilancia comunitaria por cuadrantes de la Policía.</t>
  </si>
  <si>
    <t>Apoyar la implementación y mantener la metodología de puntos críticos para la seguridad ciudadana de la Policía.</t>
  </si>
  <si>
    <t>Implementar 1 estrategia de focalización o territorialización en conjunto con demás autoridades de Seguridad.</t>
  </si>
  <si>
    <t>Implementar y mantener 1 herramienta tecnológica para la denuncia e información ciudadana (Red Virtual de Seguridad).</t>
  </si>
  <si>
    <t>Mantener la estrategia interinstitucional para la inspección,  vigilancia y control de los establecimientos de comercio.</t>
  </si>
  <si>
    <t>Realizar 1.000 operativos para el control a la comercialización de combustibles lícitos e ilícitos.</t>
  </si>
  <si>
    <t>Realizar 10.000 operativos para la protección al consumidor.</t>
  </si>
  <si>
    <t>Realizar 4 capacitaciones y/o socializaciones dirigidas a comunidad y comerciantes sobre las normas de protección al consumidor.</t>
  </si>
  <si>
    <t>Mantener y fortalecer la estrategia de Reacción Inmediata Municipal (RIMB).</t>
  </si>
  <si>
    <t>Mantener la estrategia para promover y mantener la Escuela de Convivencia, Tolerancia y Seguridad Ciudadana institucionalizada por el Decreto 0269 de 2012.</t>
  </si>
  <si>
    <t>Mantener 1 estrategia de promoción comunitaria de los mecanismos alternativos de solución de conflictos a través de la unidad móvil de la conciliación.</t>
  </si>
  <si>
    <t>Mantener y fortalecer el Observatorio del Delito.</t>
  </si>
  <si>
    <t>Mantener la implementación del programa de Tolerancia en Movimiento institucionalizado por el Acuerdo Municipal 026 del 2014.</t>
  </si>
  <si>
    <t>Realizar 7 conversatorios para la promoción de los derechos humanos con enfoque diferencial.</t>
  </si>
  <si>
    <t>Brindar asistencia y apoyo al 100% de las víctimas de la trata de personas.</t>
  </si>
  <si>
    <t>Desarrollar 4 campañas comunitarias para la prevención de la trata de personas a nivel masivo en barrios, colegios y sitios de concurrencia pública.</t>
  </si>
  <si>
    <t>Formular e implementar la política pública de derechos humanos.</t>
  </si>
  <si>
    <t>Realizar 1 plan para la reactivación, fortalecimiento y funcionamiento del Consejo Municipal de Paz.</t>
  </si>
  <si>
    <t>SEGURIDAD Y CONVIVENCIA</t>
  </si>
  <si>
    <t>Reducir a 19 la tasa de homicidios.</t>
  </si>
  <si>
    <t>Reducir a 537 la tasa de lesiones personales.</t>
  </si>
  <si>
    <t>Reducir a 10 la tasa de victimización.</t>
  </si>
  <si>
    <t>CASAS DE JUSTICIA</t>
  </si>
  <si>
    <t>SEGURIDAD CON LÓGICA Y ÉTICA</t>
  </si>
  <si>
    <t>CONVIVENCIA</t>
  </si>
  <si>
    <t>FORTALECIMIENTO DE LOS DERECHOS HUMANOS</t>
  </si>
  <si>
    <t>BUCARAMANGA TERRITORIO DE PAZ</t>
  </si>
  <si>
    <t>4 - CALIDAD DE VIDA</t>
  </si>
  <si>
    <t>2 - INCLUSIÓN SOCIAL</t>
  </si>
  <si>
    <t>Realizar 1 plan de protección de la labor de líderes sociales, comunales, políticos y defensores de derechos humanos en coordinación con autoridades de policía y organismos de protección de los derechos humanos.</t>
  </si>
  <si>
    <t>Aumentar 581 cupos para la atención de la primera infancia (transición).</t>
  </si>
  <si>
    <t>Implementar y mantener la política pública de salud mental nacional con el acuerdo municipal 015 de 2011.</t>
  </si>
  <si>
    <t>Mantener la estrategia de servicios amigables para adolescentes y jóvenes.</t>
  </si>
  <si>
    <t>Implementar y mantener 1 estrategia de formación, creación y difusión de la filarmónica del municipio.</t>
  </si>
  <si>
    <t>Implementar y mantener 1 estrategia  de formación, creación y difusión del “Coro Bucaramanga”.</t>
  </si>
  <si>
    <t>Implementar y mantener 1 estrategias de recuperación, mantenimiento, conservación, promoción, difusión del patrimonio fílmico y audiovisual de la CINETECA PÚBLICA.</t>
  </si>
  <si>
    <t>Implementar y mantener 1 estrategia de recuperación, mantenimiento, conservación, promoción de piezas museológicas y documentales.</t>
  </si>
  <si>
    <t>Implementar y mantener 1 estrategia de promoción y difusión del patrimonio cultural como medio para  incrementar la oferta turistica del municipio.</t>
  </si>
  <si>
    <t>Implementar 1  estrategia de promoción denominadas “casa de justicia móvil” en comunidades aledañas a las casas de justicia.</t>
  </si>
  <si>
    <t>Formular e implementar el Plan Integral de Seguridad (PISCC) en conjunto con autoridades del Comité Municipal de Orden Público.</t>
  </si>
  <si>
    <t>Implementar el Observatorio de Paz de Bucaramanga.</t>
  </si>
  <si>
    <t>Destinar el 1% de los ingresos de libre destinación para la compra, preservación y mantenimiento de las cuencas y microcuencas abastecedoras de agua al municipio.</t>
  </si>
  <si>
    <t>Reforestar y/o mantener 45 hectáreas para la preservación de cuencas abastecedoras de agua.</t>
  </si>
  <si>
    <t>Realizar la caracterización biótica (flora y fauna) en un tramo de una microcuenca.</t>
  </si>
  <si>
    <t>Diseñar 1 subsectores del gran bosque de los cerros orientales de escala metropolitana.</t>
  </si>
  <si>
    <t>Diseñar 1 subsector de la zona occidental.</t>
  </si>
  <si>
    <t>Habilitar 1 subsector del gran bosque de los cerros orientales de escala metropolitana.</t>
  </si>
  <si>
    <t>Habilitar 1 subsector del parque de la zona occidental.</t>
  </si>
  <si>
    <t>Preservar 85 hectáreas en cuencas abastecedoras de agua.</t>
  </si>
  <si>
    <t>Aumentar a 144 las hectáreas de espacio público verde en Bucaramanga.</t>
  </si>
  <si>
    <t>ECOSISTEMAS PARA LA VIDA</t>
  </si>
  <si>
    <t>SENDEROS PARA LA VIDA</t>
  </si>
  <si>
    <t>Realizar 2 estudios de amenaza, vulnerabilidad y riesgo.</t>
  </si>
  <si>
    <t>Realizar 1 estudio de microzonificación sísmica.</t>
  </si>
  <si>
    <t>Realizar el inventario de las edificaciones institucionales indispensables para evaluar la vulnerabilidad sísmica.</t>
  </si>
  <si>
    <t>Realizar 1 evaluación de vulnerabilidad sísmica de las edificaciones institucionales indispensables.</t>
  </si>
  <si>
    <t>Mantener el Plan Minicipal de Gestión del Riesgo.</t>
  </si>
  <si>
    <t>Crear y mantener la Oficina de Gestión del Riesgo en el marco de la ley.</t>
  </si>
  <si>
    <t>Actualizar y mantener la política de gestión del riesgo.</t>
  </si>
  <si>
    <t>Crear y mantener el observatorio de riesgos de desastre.</t>
  </si>
  <si>
    <t>Desarrollar 4 escenarios de riesgo en sistemas de información geográfica.</t>
  </si>
  <si>
    <t>Realizar 3 estudios de evaluación y priorización de obras de mitigación de riesgo.</t>
  </si>
  <si>
    <t>Adquirir 3 estaciones telemétricas de alertas tempranas.</t>
  </si>
  <si>
    <t>Suministrar al 100% de las personas afectadas por desastres de elementos básicos.</t>
  </si>
  <si>
    <t>Realizar 20 obras de mitigación en comunas que presenten riesgo de desastre.</t>
  </si>
  <si>
    <t>Fortalecer 4 estaciones de bomberos en su capacidad operativa.</t>
  </si>
  <si>
    <t>Realizar 72 talleres para la prevención del riesgo y del desastre.</t>
  </si>
  <si>
    <t>Realizar auditorías al 100% de las instituciones de salud entorno a su plan de emergencias y desastres.</t>
  </si>
  <si>
    <t>Realizar 4 simulacros de desastres.</t>
  </si>
  <si>
    <t>Atender al 100% de las emergencias con ayudas humanitarias.</t>
  </si>
  <si>
    <t>Formular e implementar 1 plan de adquisición del sistema integral de emergencias.</t>
  </si>
  <si>
    <t>CONOCIMIENTO DEL RIESGO DEL DESASTRE</t>
  </si>
  <si>
    <t>REDUCCIÓN Y MITIGACIÓN DEL RIESGO DE DESASTRE</t>
  </si>
  <si>
    <t>MANEJO DE EMERGENCIAS Y DESASTRES</t>
  </si>
  <si>
    <t>GESTIÓN DEL RIESGO</t>
  </si>
  <si>
    <t>Reducir a 9 minutos el tiempo de respuesta a la atención de un evento de emergencia.</t>
  </si>
  <si>
    <t>Disminuir a 187.000 el número de personas que se encuentran en alto riesgo.</t>
  </si>
  <si>
    <t>Mantener el Plan Gestión Integral de Residuos Sólidos.</t>
  </si>
  <si>
    <t>Realizar 1 estrategia comunicativa que promuevan la participación ciudadana en el conocimiento de las afectaciones y riesgos ambientales que origina la minería ilegal que se desarrolla en el Páramo de Santurbán.</t>
  </si>
  <si>
    <t>Desarrollar 1 campañas de sensibilización y educación sobre la protección y buen cuidado de los animales.</t>
  </si>
  <si>
    <t>Implementar 30 mecanismos de corresponsabilidad y fomento de la protección de las cuencas hídricas abastecedoras de Bucaramanga.</t>
  </si>
  <si>
    <t>Implementar 1 sistema de transformación de residuos de aceite de grasas de origen animal y/o vegetal que involucre a la ciudadanía y al sector empresarial.</t>
  </si>
  <si>
    <t>Clausurar 5 hectáreas en el sitio de disposición final.</t>
  </si>
  <si>
    <t>Mantener un máximo de 800 Mg/l O2 la concentración de DBO (Demanda Bioquímica de Oxigeno).</t>
  </si>
  <si>
    <t>Mantener un máximo de 400 Mg/l la concentración de SST (Sólidos Suspendidos Totales).</t>
  </si>
  <si>
    <t>Mantener un máximo de 2.000 Mg/l la concentración de DQO (Demanda Química de Oxigeno).</t>
  </si>
  <si>
    <t>Mantener la disposición técnica del 100% de los residuos que ingresan a la celda de disposición final.</t>
  </si>
  <si>
    <t>Tratar 1.200 toneladas de residuos orgánicos en la planta de compostaje.</t>
  </si>
  <si>
    <t>Generar 300 toneladas de abono orgánico en la planta de compostaje.</t>
  </si>
  <si>
    <t>Reciclar 10.000 toneladas mediante la ruta de reciclaje.</t>
  </si>
  <si>
    <t>Sensibilizar 314.000 personas en el manejo adecuado de residuos sólidos.</t>
  </si>
  <si>
    <t>Implementar 6 estrategias que incluyan acciones de fortalecimiento de la cultura ambiental ciudadana.</t>
  </si>
  <si>
    <t>Implementar y mantener 1 observatorio ambiental.</t>
  </si>
  <si>
    <t>Realizar el estudio que contenga la huella de carbono en la fase I y II de la Administración Municipal.</t>
  </si>
  <si>
    <t>Mantener implementado el SIGAM.</t>
  </si>
  <si>
    <t>Desarrollar 4 estrategias ambientales en las fase I y II de la Administración Municipal.</t>
  </si>
  <si>
    <t>EMAB</t>
  </si>
  <si>
    <t>IMPLEMENTACIÓN DEL PGIRS</t>
  </si>
  <si>
    <t>EDUCACIÓN AMBIENTAL</t>
  </si>
  <si>
    <t>CALIDAD AMBIENTAL Y ADAPTACIÓN AL CAMBIO CLIMÁTICO</t>
  </si>
  <si>
    <t>Aumentar al 10% el aprovechamiento de los residuos.</t>
  </si>
  <si>
    <t>Mantener en 0,52 el Índice de Riesgo de la Calidad del Agua - IRCA.</t>
  </si>
  <si>
    <t>AMBIENTE PARA LA CIUDADANÍA</t>
  </si>
  <si>
    <t>Implementar 210 huertas familiares rurales y urbanas en los corregimientos.</t>
  </si>
  <si>
    <t>Realizar 3 mercados campesinos en la ciudad.</t>
  </si>
  <si>
    <t>Realizar 8 ciclos de vacunación contra fiebre aftosa y brucelosis en vacunos.</t>
  </si>
  <si>
    <t>Realizar 450 inseminaciones a vacunos.</t>
  </si>
  <si>
    <t>Formular e implementar 1 plan general de asistencia técnica.</t>
  </si>
  <si>
    <t>Implementar y mantener 1 programa que impulse la agricultura productiva (café, cacao, fruticultura, entre otros).</t>
  </si>
  <si>
    <t>Celebrar 4 actividades para conmemorar el día del campesino.</t>
  </si>
  <si>
    <t>Mantener y/o fortalecer el Comité Municipal de Desarrollo Rural como organismos articuladores de procesos productivos sostenibles del sector rural.</t>
  </si>
  <si>
    <t>Implementar 1 plataforma tecnológica para la comercialización de productos agropecuarios.</t>
  </si>
  <si>
    <t>Adquirir 1 paquete tecnológico de agroindustria para optimizar cadenas productivas.</t>
  </si>
  <si>
    <t>Instalar en los 3 corregimientos la infraestructura necesaria para llevar conectividad (internet) a la zona rural.</t>
  </si>
  <si>
    <t>AGRICULTURA SOSTENIBLE PARA LA SEGURIDAD ALIMENTARIA</t>
  </si>
  <si>
    <t>NUESTRO PROYECTO AGROPECUARIO</t>
  </si>
  <si>
    <t>3 - SOSTENIBILIDAD AMBIENTAL</t>
  </si>
  <si>
    <t>RURALIDAD CON EQUIDAD</t>
  </si>
  <si>
    <t>Mantener en 0 los casos presentados de fiebre AFTOSA y BRUCELOSIS.</t>
  </si>
  <si>
    <t>Disminuir a 30% el Índice de Necesidades Básicas Insatisfechas - NBI en el sector rural.</t>
  </si>
  <si>
    <t>1 - GOBERNANZA DEMOCRÁTICA</t>
  </si>
  <si>
    <t>Implementar y manener 1 sistema de manejo y aprovechamiento de residuos sólidos vegetales en las plazas de Mercado a Cargo del Municipio.</t>
  </si>
  <si>
    <t>Crear la organización "Empresa madre" para impulsar la innovación y el emprendimiento social.</t>
  </si>
  <si>
    <t>Realizar 4 convocatorias para el apoyo a proyectos con apalancamiento financiero a través de  la bolsa de recursos destinada al programa de capital semilla (empresas de economía solidaria).</t>
  </si>
  <si>
    <t>Realizar 4 convocatorias para los proyectos de emprendimiento presentados a través del  programa  IMEBU - Fondo Emprender en alianza con el SENA.</t>
  </si>
  <si>
    <t>Apoyar a 171 emprendedores mediante  el otorgamiento de crédito.</t>
  </si>
  <si>
    <t>Apoyar la creación de 5 empresas o proyectos de innovación social de alto impacto en los sectores priorizados.</t>
  </si>
  <si>
    <t>Crear el laboratorio de creatividad e innovación social para la región.</t>
  </si>
  <si>
    <t>Realizar 7 eventos de emprendimiento y/o innovación de gran formato para los jóvenes y empresarios.</t>
  </si>
  <si>
    <t>Construir la visión prospectiva empresarial de la ciudad región  homologada por los actores del ecosistema de innovación.</t>
  </si>
  <si>
    <t>Optimizar el ecosistema de innovación de la ciudad integrando los diferentes actores.</t>
  </si>
  <si>
    <t>Implementar y mantener la estrategia del portal del emprendimiento, innovación y liderazgo de la ciudad.</t>
  </si>
  <si>
    <t>Apoyar la creación de 15 programas virtuales con enfoque en: liderazgo de principios, emprendimiento e innovación social.</t>
  </si>
  <si>
    <t>Implementar 1 aplicación de georreferenciación como prueba  piloto para brindar información de mercado a los emprendedores.</t>
  </si>
  <si>
    <t>Generar 1.000 empleos con nuevos proyectos empresariales en los sectores priorizados.</t>
  </si>
  <si>
    <t>Crear 50 empresas lideradas por jóvenes estudiantes y colegios públicos.</t>
  </si>
  <si>
    <t>FOMENTO DEL EMPRENDIMIENTO Y LA INNOVACIÓN</t>
  </si>
  <si>
    <t>BUCARAMANGA EMPRENDEDORA</t>
  </si>
  <si>
    <t>BUCARAMANGA INNOVADARA</t>
  </si>
  <si>
    <t>BUCARAMANGA DIGITAL</t>
  </si>
  <si>
    <t>Acompañar la formulación 1.000 Planes estratégicos empresariales con herramientas gerenciales para la innovación.</t>
  </si>
  <si>
    <t>Desarrollar en 10 sectores empresariales priorizados con modelos de innovación.</t>
  </si>
  <si>
    <t>Acompañar la implementación de 250 planes estratégicos empresariales para el mejoramiento de la productividad y competitividad.</t>
  </si>
  <si>
    <t>Colocar 6.202 créditos a empresas de la zona urbana y rural.</t>
  </si>
  <si>
    <t>Formular 50 Planes estratégicos exportadores.</t>
  </si>
  <si>
    <t>Implementar y mantener 1 estrategia de comercialización de productos en nuevos mercados nacionales o internacionales por sector priorizado.</t>
  </si>
  <si>
    <t>Implementar y mantener 1 grupo de dirección y formulación de proyectos (estándar PMI) para consecución de recursos de cooperación nacional e internacional.</t>
  </si>
  <si>
    <t>Implementar y mantener 1 estrategia de trabajo con la Oficina de Asuntos Internacionales.</t>
  </si>
  <si>
    <t>Formar 300 personas del transporte público legal en sector turístico (hoteles, centros comerciales, parques, museos, bibliotecas, monumentos, etc).</t>
  </si>
  <si>
    <t>Promover 20  participaciones de las Empresas Industriales del municipio de Bucaramanga en eventos de comercialización de productos locales en mercados regionales y nacionales.</t>
  </si>
  <si>
    <t>Capacitar 500 personas del transporte público legal integralmente en una segunda lengua.</t>
  </si>
  <si>
    <t>Fortalecer y mantener la ventanilla única del constructor.</t>
  </si>
  <si>
    <t>Fortalecer y mantener el sistema de de inspección, vigilancia y control - IVC de establecimientos comerciales, industriales y dotacionales.</t>
  </si>
  <si>
    <t>Mantener en operación el 100% de la capacidad instalada de Instituto Municipal de Empleo y Fomento Empresarial de Bucaramanga - IMEBU.</t>
  </si>
  <si>
    <t>CONSTRUCCIÓN DE UNA NUEVA CULTURA EMPRESARIAL</t>
  </si>
  <si>
    <t>ASESORÍA Y FORMACIÓN EMPRESARIAL</t>
  </si>
  <si>
    <t>FONDO DE MICRO CRÉDITO EMPRESARIAL</t>
  </si>
  <si>
    <t>AMPLIACIÓN DE MERCADOS E INTERNACIONALIZACIÓN</t>
  </si>
  <si>
    <t>MEJORAMIENTO DEL CLIMA DE NEGOCIOS</t>
  </si>
  <si>
    <t>Lograr posicionar a Bucaramanga en el puesto 12 del escalafón doing business subnacional.</t>
  </si>
  <si>
    <t>Mejorar en 250 empresas sus capacidades competitivas y su nivel de productividad.</t>
  </si>
  <si>
    <t>FORTALECIMIENTO EMPRESARIAL</t>
  </si>
  <si>
    <t>Propiciar la vinculación de 1.500 personas en empleos formales, dignos y decentes.</t>
  </si>
  <si>
    <t>Sensibilizar en 1.000 empresas una cultura de fomento del empleo y trabajo decente.</t>
  </si>
  <si>
    <t>Implementar y mantener 1 estrategia de comunicaciones para la socialización del servicio público de empleo.</t>
  </si>
  <si>
    <t>Crear y mantener en funcionamiento el comité de articulación del servicio público de empleo.</t>
  </si>
  <si>
    <t>Formar 1.700 personas en competencias laborales específicas.</t>
  </si>
  <si>
    <t>Lograr que 200 personas en condición de vulnerabilidad accedan a una vacante laboral.</t>
  </si>
  <si>
    <t>Mantener y fortalecer el Observatorio del Empleo.</t>
  </si>
  <si>
    <t>Otorgar 100 becas para cursar programas profesionales en instituciones educativas públicas que operen en la ciudad para los sectores priorizados.</t>
  </si>
  <si>
    <t>Otorgar 1.000 becas para cursar programas técnico profesional en instituciones educativas públicas que operen en la ciudad para los sectores priorizados.</t>
  </si>
  <si>
    <t>Otorgar 400 becas para cursar programas tecnológicos en instituciones educativas públicas que operen en la ciudad para los sectores priorizados.</t>
  </si>
  <si>
    <t>Otorgar 1.500 becas para cursar programas técnico laboral en instituciones educativas públicas que operen en la ciudad para los sectores priorizados.</t>
  </si>
  <si>
    <t>Realizar 4 investigaciones sobre el mercado laboral.</t>
  </si>
  <si>
    <t>Generar 8 boletines sobre los indicadores de empleo que genera el observatorio.</t>
  </si>
  <si>
    <t>OFICINA DE EMPLEO Y EMPLEABILIDAD</t>
  </si>
  <si>
    <t>INSERCIÓN LABORAL</t>
  </si>
  <si>
    <t>OBSERVATORIO DEL EMPLEO Y EL TRABAJO</t>
  </si>
  <si>
    <t>Lograr que 1.000 empresas conozcan las buenas prácticas de fomento del empleo y trabajo decente.</t>
  </si>
  <si>
    <t>Mantener en 8% la tasa de desempleo.</t>
  </si>
  <si>
    <t>Lograr que 200 personas en situación de vulnerabilidad accedan a una vacante laboral.</t>
  </si>
  <si>
    <t>5 - PRODUCTIVIDAD Y GENERACIÓN DE OPORTUNIDADES</t>
  </si>
  <si>
    <t>EMPLEABILIDAD, EMPLEO Y TRABAJO DECENTE</t>
  </si>
  <si>
    <t>Implementar y mantener 1 estrategia de vinculación del sector empresarial al servicio público de empleo.</t>
  </si>
  <si>
    <t>Realizar la revisión del diseño del portal norte.</t>
  </si>
  <si>
    <t>Gestionar el trámite contractual para la construcción del portal norte.</t>
  </si>
  <si>
    <t>Implementar y mantener 1 estrategia de cultura "METROLÍNEA como un bien de todos".</t>
  </si>
  <si>
    <t>Realizar la reestructuración operativa, financiera y jurídica del SITM.</t>
  </si>
  <si>
    <t>Realizar y mantener el seguimiento y control a 3 contratos de concesión.</t>
  </si>
  <si>
    <t>Adecuar 2 rutas de vías alimentadoras en el norte de la ciudad para el ingreso del sistema.</t>
  </si>
  <si>
    <t>Apoyar la evaluación de viabilidad de 1 Sistema Integrado de Transporte Público Metropolitano.</t>
  </si>
  <si>
    <t>Construir 2 puentes peatonales.</t>
  </si>
  <si>
    <t>Crear y mantener la Oficina de la Bicicleta.</t>
  </si>
  <si>
    <t>Implementar y poner en marcha 1 Plan Piloto de Sistema de Bicicletas Públicas.</t>
  </si>
  <si>
    <t>Implementar 20 kms de ciclorutas para transporte urbano.</t>
  </si>
  <si>
    <t>Incentivar el uso de 5 corredores peatonales.</t>
  </si>
  <si>
    <t>Realizar los estudios y diseños para la implementación de escaleras eléctricas.</t>
  </si>
  <si>
    <t>Evaluar 1 sistema de transporte alternativo para el norte.</t>
  </si>
  <si>
    <t>Diseñar e implementar 1 centro de investigación del tránsito vehicular y peatonal.</t>
  </si>
  <si>
    <t>Formular e implementar 1 estrategia de control vial.</t>
  </si>
  <si>
    <t>Actualizar el 100% de la red semafórica de la ciudad.</t>
  </si>
  <si>
    <t>Implementar y mantener actualizado 1 sistema georeferenciado de información de la red semafórica y señales de tránsito.</t>
  </si>
  <si>
    <t>Mantener el 100% de la señalización horizontal.</t>
  </si>
  <si>
    <t>Demarcar 14.000 M2 de señalización horizontal nueva.</t>
  </si>
  <si>
    <t>Realizar 1.000 acciones de mantenimiento a la señalización vertical y/o elevada.</t>
  </si>
  <si>
    <t>Reponer y/o instalar 1.500 señales de tránsito verticales y/o elevadas nuevas.</t>
  </si>
  <si>
    <t>Instalar 1.500 señales de tránsito verticales.</t>
  </si>
  <si>
    <t>Formular 2 planes especiales de parqueaderos.</t>
  </si>
  <si>
    <t>Realizar 480 operativos de control al transporte informal.</t>
  </si>
  <si>
    <t>Demarcar 200 cruces peatonales.</t>
  </si>
  <si>
    <t>Demarcar 37 zonas de estacionamiento transitorio.</t>
  </si>
  <si>
    <t>Mantener 3 programas integrales de cultura vial.</t>
  </si>
  <si>
    <t>Mejorar y/o construir 60.000 M2 de malla vial urbana.</t>
  </si>
  <si>
    <t>Actualizar el 100% de los estudios y diseños para la construcción conexión Oriente-Occidente.</t>
  </si>
  <si>
    <t>Construir 1 tramo de la Conexión Oriente - Occidente.</t>
  </si>
  <si>
    <t>Terminar la construcción de 3 megaobra.</t>
  </si>
  <si>
    <t>Apoyar el 100% de la gestión para la estructuración de la nueva concesión vial de la Zona Metropolitana de Bucaramanga (ZMB).</t>
  </si>
  <si>
    <t xml:space="preserve">Construir la Transversal del Cristal (una calzada doble vía) en el sur de la ciudad, en coordinación con el Área Metropolitana de Bucaramanga y el municipio de Floridablanca. </t>
  </si>
  <si>
    <t>Gestionar 1 proyecto de infraestructura vial urbana estructurados y financiados y/o APP.</t>
  </si>
  <si>
    <t>Mantener la transitabilidad de los 140 kms de vías rurales.</t>
  </si>
  <si>
    <t>Construir 5.000 ML de placa huella.</t>
  </si>
  <si>
    <t>SITM EFICIENTE Y CONFIABLE</t>
  </si>
  <si>
    <t>PROMOCIÓN DE MODOS DE TRANSPORTE NO MOTORIZADOS</t>
  </si>
  <si>
    <t>MOVILIDAD Y SEGURIDAD VIAL</t>
  </si>
  <si>
    <t>MANTENIMIENTO Y CONSTRUCCIÓN DE RED VIAL URBANA</t>
  </si>
  <si>
    <t>MANTENIMIENTO Y CONSTRUCCIÓN DE RED VIAL RURAL</t>
  </si>
  <si>
    <t>MOVILIDAD</t>
  </si>
  <si>
    <t>Aumentar al 66% la cobertura del SITM.</t>
  </si>
  <si>
    <t>Lograr que el 15% de la población se movilice en modos de transporte no motorizados de acuerdo a la encuesta Cómo Vamos.</t>
  </si>
  <si>
    <t>Disminuir a 300 la tasa de lesionados por accidentes de tránsito.</t>
  </si>
  <si>
    <t>Disminuir a 8 la tasa de muertes por accidentes de tránsito.</t>
  </si>
  <si>
    <t>Beneficiar a 60 unidades familiares con gas (sector rural).</t>
  </si>
  <si>
    <t>Adquirir 10 plantas de potalización (sector rural).</t>
  </si>
  <si>
    <t>Repotenciar 2 acueductos (sector rural).</t>
  </si>
  <si>
    <t>Adquirir 3 Plantas de Tratamiento de Aguas Residuales - PTAR compactas para el sector rural.</t>
  </si>
  <si>
    <t>Contruir 60 pozos sépticos para el sector rural.</t>
  </si>
  <si>
    <t>Gestionar y/o construir 5 redes de acueducto y alcantarillado en barrios legalizados.</t>
  </si>
  <si>
    <t>Beneficiar 3.448 usuarios con la cobertura de electrificación rural en los tres corregimientos.</t>
  </si>
  <si>
    <t>Construir 1 acueducto veredal.</t>
  </si>
  <si>
    <t>Garantizar el 92% de la cobertura del servicio de gas del sector urbano.</t>
  </si>
  <si>
    <t>Gestionar el 10% de los proyectos complementarios de obras de conducción para el embalse de Bucaramanga.</t>
  </si>
  <si>
    <t>Sustituir a LED 36.000 luminarias.</t>
  </si>
  <si>
    <t>Expandir 1.000 luminarias.</t>
  </si>
  <si>
    <t>Elaborar 1 proyecto de acuerdo municipal para la exención del alumbrado público de la zona residencial rural.</t>
  </si>
  <si>
    <t>Instalar y poner en marcha 50 puntos de telemedida.</t>
  </si>
  <si>
    <t>Poner en funcionamiento 1 proyecto piloto de energía solar.</t>
  </si>
  <si>
    <t>Modernizar el alumbrado público de 20 parques y/o escenarios públicos.</t>
  </si>
  <si>
    <t>Instalar el alumbrado público al 100% de los nuevos espacios públicos.</t>
  </si>
  <si>
    <t>Mantener en funcionamiento al menos el 96% de las luminarias.</t>
  </si>
  <si>
    <t>SERVICIOS PÚBLICOS</t>
  </si>
  <si>
    <t>Mantener el 100% de la cobertura del alumbrado público en la zona urbana.</t>
  </si>
  <si>
    <t>Mantener en 95% la cobertura del servicio de agua potable y saneamiento básico del sector urbano.</t>
  </si>
  <si>
    <t>Aumentar al 95% la cobertura del alumbrado público en la zona rural.</t>
  </si>
  <si>
    <t>Aumentar al 25% la cobertura de agua potable en el sector rural.</t>
  </si>
  <si>
    <t>Aumentar al 94% la cobertura de saneamiento básico en el sector rural.</t>
  </si>
  <si>
    <t>Aumentar al 55% la cobertura de gas en el sector rural.</t>
  </si>
  <si>
    <t>SERVICIOS PÚBLICOS URBANOS Y RURALES</t>
  </si>
  <si>
    <t>ALUMBRADO PÚBLICO URBANO Y RURAL</t>
  </si>
  <si>
    <t>Implementar y mantener 1 red de plataforma de carpooling (carro compartido).</t>
  </si>
  <si>
    <t>Diseñar e implementar 4 soluciones Big Data, Open Data y/o ciudades inteligentes.</t>
  </si>
  <si>
    <t>Desarrollar 1 modelo de teletrabajo para la Alcaldía y/o para los Institutos Descentralizados.</t>
  </si>
  <si>
    <t>Desarrollar 1 modelo de seguridad ciudadana en pro de áreas libres de delincuencia.</t>
  </si>
  <si>
    <t>Implementar y mantener 1 estrategia cabal de herramientas de Telemedicina y Teleconsulta en el ISABU.</t>
  </si>
  <si>
    <t>Habilitar 50 zonas urbanas Wi-Fi.</t>
  </si>
  <si>
    <t>BUCARAMANGA CIUDAD INTELIGENTE QUE APRENDE</t>
  </si>
  <si>
    <t>Lograr que 290.000 personas utilicen internet.</t>
  </si>
  <si>
    <t>INFRAESTRUCTURA TECNOLÓGICA</t>
  </si>
  <si>
    <t>6 - INFRAESTRUCTURA Y CONECTIVIDAD</t>
  </si>
  <si>
    <t>Reponer 1.500 señales de tránsito verticales.</t>
  </si>
  <si>
    <t>Implementar 1 política nacional sobre el sistema de ciudades.</t>
  </si>
  <si>
    <t>Celebrar 4 ferias.</t>
  </si>
  <si>
    <t>2016 - 2019</t>
  </si>
  <si>
    <t>1.1</t>
  </si>
  <si>
    <t>1.1.1</t>
  </si>
  <si>
    <t>Nuevos Liderazgos</t>
  </si>
  <si>
    <t>1.1.2</t>
  </si>
  <si>
    <t>Presupuestos Incluyentes</t>
  </si>
  <si>
    <t>1.1.3</t>
  </si>
  <si>
    <t>Ciudadanía Empoderada y Debate Público</t>
  </si>
  <si>
    <t>1.1.4</t>
  </si>
  <si>
    <t>Instituciones Democráticas de Base Fortalecidas e Incluyentes</t>
  </si>
  <si>
    <t>1.1.5</t>
  </si>
  <si>
    <t>Rendición de Cuentas Permanente e Interactiva</t>
  </si>
  <si>
    <t>1.1.6</t>
  </si>
  <si>
    <t>Cultura Metropolitana y Ciudad Región: Participación que Atraviesa Fronteras</t>
  </si>
  <si>
    <t>1.1.7</t>
  </si>
  <si>
    <t>Gobierno Transparente</t>
  </si>
  <si>
    <t>1.1.8</t>
  </si>
  <si>
    <t>Gobierno Comprensible y Accesible</t>
  </si>
  <si>
    <t>1.2</t>
  </si>
  <si>
    <t>1.2.1</t>
  </si>
  <si>
    <t>Nuevo Modelo de Atención a la Ciudadanía</t>
  </si>
  <si>
    <t>1.2.2</t>
  </si>
  <si>
    <t>Acciones Constitucionales y Acciones Legales: Respuesta y Gestión Social y Estratégica</t>
  </si>
  <si>
    <t>1.2.3</t>
  </si>
  <si>
    <t>Administración Articulada y Coherente</t>
  </si>
  <si>
    <t>1.2.4</t>
  </si>
  <si>
    <t>Una Ciudad Visible que toma Decisiones Inteligentes</t>
  </si>
  <si>
    <t>1.2.5</t>
  </si>
  <si>
    <t>Finanzas Públicas Sostenibles y Comprensibles para la Ciudadanía</t>
  </si>
  <si>
    <t>1.2.6</t>
  </si>
  <si>
    <t>Gestión Inteligente del Patrimonio Inmobiliario Municipal</t>
  </si>
  <si>
    <t>1.2.7</t>
  </si>
  <si>
    <t>Inspecciones y Comisarías que Funcionan</t>
  </si>
  <si>
    <t>1.2.8</t>
  </si>
  <si>
    <t>Cultura de la Legalidad y la Ética Pública</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</si>
  <si>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</si>
  <si>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</si>
  <si>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</si>
  <si>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</si>
  <si>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</si>
  <si>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</si>
  <si>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</si>
  <si>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</si>
  <si>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</si>
  <si>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1.4</t>
  </si>
  <si>
    <t>1.4.1</t>
  </si>
  <si>
    <t>Ordenamiento Territorial en Marcha</t>
  </si>
  <si>
    <t>1.4.2</t>
  </si>
  <si>
    <t>Diseño Urbano Inteligente y Sustentable</t>
  </si>
  <si>
    <t>1.4.3</t>
  </si>
  <si>
    <t>Una Ciudad que Hace y Ejecuta Planes</t>
  </si>
  <si>
    <t>1.4.4</t>
  </si>
  <si>
    <t>Territorios Vulnerables, Territorios Visibles</t>
  </si>
  <si>
    <t>1.4.5</t>
  </si>
  <si>
    <t>Territorios Metropolitanos, Planes Conjuntos</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</si>
  <si>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</si>
  <si>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</si>
  <si>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</si>
  <si>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</si>
  <si>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</si>
  <si>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</si>
  <si>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</si>
  <si>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</si>
  <si>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</si>
  <si>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</si>
  <si>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</si>
  <si>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</si>
  <si>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</si>
  <si>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</si>
  <si>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</si>
  <si>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2.1.8</t>
  </si>
  <si>
    <t>Población en Proceso de Reintegración</t>
  </si>
  <si>
    <t>2.1.9</t>
  </si>
  <si>
    <t>Población Carcelaria y Pospenados</t>
  </si>
  <si>
    <t>2.2</t>
  </si>
  <si>
    <t>LOS CAMINOS DE LA VIDA</t>
  </si>
  <si>
    <t>2.2.1</t>
  </si>
  <si>
    <t>Inicio Feliz (Primera Infancia)</t>
  </si>
  <si>
    <t>2.2.2</t>
  </si>
  <si>
    <t>Jugando y Aprendiendo (Infancia)</t>
  </si>
  <si>
    <t>2.2.3</t>
  </si>
  <si>
    <t>Creciendo y Construyendo (Adolescencia)</t>
  </si>
  <si>
    <t>2.2.4</t>
  </si>
  <si>
    <t>2.2.5</t>
  </si>
  <si>
    <t>Primero mi Familia</t>
  </si>
  <si>
    <t>2.2.6</t>
  </si>
  <si>
    <t>Adulto Mayor Digno</t>
  </si>
  <si>
    <t>2.3</t>
  </si>
  <si>
    <t>MUJERES Y EQUIDAD DE GÉNERO</t>
  </si>
  <si>
    <t>2.3.1</t>
  </si>
  <si>
    <t>Vida Libre de Violencias</t>
  </si>
  <si>
    <t>2.3.2</t>
  </si>
  <si>
    <t>Fortalecimiento de la Participación Política, Económica y Social de las Mujeres</t>
  </si>
  <si>
    <t>2.3.3</t>
  </si>
  <si>
    <t>Comunicación para la Inclusión de las Mujeres al Desarrollo</t>
  </si>
  <si>
    <t>2.4</t>
  </si>
  <si>
    <t>HOGARES FELICES</t>
  </si>
  <si>
    <t>2.4.1</t>
  </si>
  <si>
    <t>Construyendo mi Hogar</t>
  </si>
  <si>
    <t>2.4.2</t>
  </si>
  <si>
    <t>Mejorando mi Hogar</t>
  </si>
  <si>
    <t>2.4.3</t>
  </si>
  <si>
    <t>Formación y Acompañamiento para mi Hogar</t>
  </si>
  <si>
    <t>2.4.4</t>
  </si>
  <si>
    <t>Mejoramiento y Consolidación de la Ciudad Construida</t>
  </si>
  <si>
    <t>3.1</t>
  </si>
  <si>
    <t>ESPACIOS VERDES PARA LA DEMOCRACIA</t>
  </si>
  <si>
    <t>3.1.1</t>
  </si>
  <si>
    <t>Ecosistemas para la Vida</t>
  </si>
  <si>
    <t>3.1.2</t>
  </si>
  <si>
    <t>Senderos para la Vida</t>
  </si>
  <si>
    <t>3.2</t>
  </si>
  <si>
    <t>3.2.1</t>
  </si>
  <si>
    <t>Conocimientos del Riesgo del Desastre</t>
  </si>
  <si>
    <t>3.2.2</t>
  </si>
  <si>
    <t>Reducción y Mitigación del Riesgo de Desastre</t>
  </si>
  <si>
    <t>3.2.3</t>
  </si>
  <si>
    <t>Manejo de Emergencias y Desastres</t>
  </si>
  <si>
    <t>3.3</t>
  </si>
  <si>
    <t>3.3.1</t>
  </si>
  <si>
    <t>Implementación del PGIRS</t>
  </si>
  <si>
    <t>3.3.2</t>
  </si>
  <si>
    <t>Educación Ambiental</t>
  </si>
  <si>
    <t>3.3.3</t>
  </si>
  <si>
    <t>Calidad ambiental y Adaptación al Cambio Climático</t>
  </si>
  <si>
    <t>3.4</t>
  </si>
  <si>
    <t>3.4.1</t>
  </si>
  <si>
    <t>Agricultura Sostenible para la Seguridad Alimentaria</t>
  </si>
  <si>
    <t>3.4.2</t>
  </si>
  <si>
    <t>Nuestro Proyecto Agropecuario</t>
  </si>
  <si>
    <t>4.1</t>
  </si>
  <si>
    <t>4.1.1</t>
  </si>
  <si>
    <t>Disponibilidad (Asequibilidad): "Entornos de Aprendizajes Bellos y Agradables"</t>
  </si>
  <si>
    <t>4.1.2</t>
  </si>
  <si>
    <t>Acceso (Accesibilidad): "Educación para una Ciudadanía Inteligente y solidaria"</t>
  </si>
  <si>
    <t>4.1.3</t>
  </si>
  <si>
    <t>Permanencia en el Sistema Educativo (Adaptabilidad)</t>
  </si>
  <si>
    <t>4.1.4</t>
  </si>
  <si>
    <t>Calidad (Aceptabilidad): "Innovadores y Profesionales"</t>
  </si>
  <si>
    <t>4.2</t>
  </si>
  <si>
    <t>4.2.1</t>
  </si>
  <si>
    <t>Aseguramiento</t>
  </si>
  <si>
    <t>4.2.2</t>
  </si>
  <si>
    <t>Salud ambiental</t>
  </si>
  <si>
    <t>4.2.3</t>
  </si>
  <si>
    <t>Vida Saludable y Condiciones No Transmisibles</t>
  </si>
  <si>
    <t>4.2.4</t>
  </si>
  <si>
    <t>Convivencia Social y Salud Mental</t>
  </si>
  <si>
    <t>4.2.5</t>
  </si>
  <si>
    <t>4.2.6</t>
  </si>
  <si>
    <t>Sexualidad, Derechos Sexuales y Reproductivos</t>
  </si>
  <si>
    <t>4.2.7</t>
  </si>
  <si>
    <t>Vida Saludable y Enfermedades Transmisibles</t>
  </si>
  <si>
    <t>4.2.8</t>
  </si>
  <si>
    <t>Salud y Ámbito Laboral</t>
  </si>
  <si>
    <t>4.2.9</t>
  </si>
  <si>
    <t>Fortalecimiento de la autoridad Sanitaria para la Gestión de la Salud</t>
  </si>
  <si>
    <t>4.3</t>
  </si>
  <si>
    <t>4.3.1</t>
  </si>
  <si>
    <t>Actividad física y Salud "Bucaramanga Activa y Saludable"</t>
  </si>
  <si>
    <t>4.3.2</t>
  </si>
  <si>
    <t>Deporte Formativo</t>
  </si>
  <si>
    <t>4.3.3</t>
  </si>
  <si>
    <t>Deporte y Recreación Social Comunitario</t>
  </si>
  <si>
    <t>4.3.4</t>
  </si>
  <si>
    <t>Cualificación del Talento Deportivo</t>
  </si>
  <si>
    <t>4.3.5</t>
  </si>
  <si>
    <t>Ambientes Deportivos y Recreativos</t>
  </si>
  <si>
    <t>4.3.6</t>
  </si>
  <si>
    <t>Deporte Asociado y Comunitario</t>
  </si>
  <si>
    <t>4.4</t>
  </si>
  <si>
    <t>4.4.1</t>
  </si>
  <si>
    <t>Transformación de los Determinantes del Comportamiento Social (Cultura Ciudadana)</t>
  </si>
  <si>
    <t>4.4.2</t>
  </si>
  <si>
    <t>Lectura, Escritura y Oralidad - LEO</t>
  </si>
  <si>
    <t>4.4.3</t>
  </si>
  <si>
    <t>4.4.4</t>
  </si>
  <si>
    <t>Fomento de la Producción Artística</t>
  </si>
  <si>
    <t>4.4.5</t>
  </si>
  <si>
    <t>La Cultura a la Calle</t>
  </si>
  <si>
    <t>4.4.6</t>
  </si>
  <si>
    <t>"A Cuidar lo que es Valioso": Recuperación y Conservación del Patrimonio</t>
  </si>
  <si>
    <t>4.4.7</t>
  </si>
  <si>
    <t>Procesos de Fortalecimiento de los Oficios</t>
  </si>
  <si>
    <t>4.4.8</t>
  </si>
  <si>
    <t>Observar y Ser Observado: Fomento al Turismo</t>
  </si>
  <si>
    <t>4.5</t>
  </si>
  <si>
    <t>4.5.1</t>
  </si>
  <si>
    <t>Aprovechamiento Social del Espacio Público</t>
  </si>
  <si>
    <t>4.5.2</t>
  </si>
  <si>
    <t>Intervención Social del Espacio Público</t>
  </si>
  <si>
    <t>4.6</t>
  </si>
  <si>
    <t>4.6.1</t>
  </si>
  <si>
    <t>Casas de Justicia</t>
  </si>
  <si>
    <t>4.6.2</t>
  </si>
  <si>
    <t>Seguridad con Lógica y Ética</t>
  </si>
  <si>
    <t>4.6.3</t>
  </si>
  <si>
    <t>Convivencia</t>
  </si>
  <si>
    <t>4.6.4</t>
  </si>
  <si>
    <t>Fortalecimiento de los Derechos Humanos</t>
  </si>
  <si>
    <t>4.6.5</t>
  </si>
  <si>
    <t>Bucaramanga Territorio de Paz</t>
  </si>
  <si>
    <t>5.1</t>
  </si>
  <si>
    <t>5.1.1</t>
  </si>
  <si>
    <t>Bucaramanga Emprendedora</t>
  </si>
  <si>
    <t>5.1.2</t>
  </si>
  <si>
    <t>Bucaramanga Innovadora</t>
  </si>
  <si>
    <t>5.1.3</t>
  </si>
  <si>
    <t>Bucaramanga Digital</t>
  </si>
  <si>
    <t>5.2</t>
  </si>
  <si>
    <t>5.2.1</t>
  </si>
  <si>
    <t>Construcción de una Nueva Cultura Empresarial</t>
  </si>
  <si>
    <t>5.2.2</t>
  </si>
  <si>
    <t>Asesoría y Formación Empresarial</t>
  </si>
  <si>
    <t>5.2.3</t>
  </si>
  <si>
    <t>Fondo de Microcrédito Empresarial</t>
  </si>
  <si>
    <t>5.2.4</t>
  </si>
  <si>
    <t>Ampliación de Mercados e Internacionalización</t>
  </si>
  <si>
    <t>5.2.5</t>
  </si>
  <si>
    <t>Mejoramiento del Clima de Negocios</t>
  </si>
  <si>
    <t>5.3</t>
  </si>
  <si>
    <t>5.3.1</t>
  </si>
  <si>
    <t>Oficina de Empleo y Empleabilidad</t>
  </si>
  <si>
    <t>5.3.2</t>
  </si>
  <si>
    <t>Inserción Laboral</t>
  </si>
  <si>
    <t>5.3.3</t>
  </si>
  <si>
    <t>Observatorio del Empleo y el Trabajo</t>
  </si>
  <si>
    <t>6.1</t>
  </si>
  <si>
    <t>6.1.1</t>
  </si>
  <si>
    <t>SITM Eficiente y Confiable</t>
  </si>
  <si>
    <t>6.1.2</t>
  </si>
  <si>
    <t>Promoción de Modos de Transporte no Motorizados</t>
  </si>
  <si>
    <t>6.1.3</t>
  </si>
  <si>
    <t>Movilidad y Seguridad Vial</t>
  </si>
  <si>
    <t>6.1.4</t>
  </si>
  <si>
    <t>Mantenimiento y Construcción de Red Vial Urbana</t>
  </si>
  <si>
    <t>6.1.5</t>
  </si>
  <si>
    <t>Mantenimiento y Construcción de Red Vial Rural</t>
  </si>
  <si>
    <t>6.2</t>
  </si>
  <si>
    <t>6.2.1</t>
  </si>
  <si>
    <t>Servicios Públicos Rurales</t>
  </si>
  <si>
    <t>6.2.2</t>
  </si>
  <si>
    <t>Alumbrado Público Urbano y Rural</t>
  </si>
  <si>
    <t>6.3</t>
  </si>
  <si>
    <t>6.3.1</t>
  </si>
  <si>
    <t>Bucaramanga Ciudad Inteligente que Aprende</t>
  </si>
  <si>
    <t>PLAN DE DESARROLLO 2016 - 2019</t>
  </si>
  <si>
    <t>Ejecutar obras comunitarias con presupuestos participatios en las 17 comunas.</t>
  </si>
  <si>
    <t>Lograr que el 60% de los ciudadanos considere como buena la gestión del Alcalde/Gobierno municipal de acuerdo a la encuesta Cómo Vamos.</t>
  </si>
  <si>
    <t>Realizar 8 acciones de recuperación, mantenimiento y/o conservación del patrimonio mueble e inmueble del Municipio.</t>
  </si>
  <si>
    <t>Implementar 8 programas de recuperación, mantenimiento, conservación, promoción y difusión del patrimonio mueble, inmueble y cultural del municipio implementados.</t>
  </si>
  <si>
    <t>Implementar 2 programa de acción colectiva que conduzca a la defensa de los bienes públicos.</t>
  </si>
  <si>
    <t>Implementar 5 estrategias de aprendizaje y formación en artes (música, danza, teatro, artes plásticas y literatura).</t>
  </si>
  <si>
    <t>Implementar y mantener 1 estrategia para descentralizar la escuela municipal de artes satélites en las diferentes comunas y corregimientos.</t>
  </si>
  <si>
    <t>Fortalecer el Teatro Santander.</t>
  </si>
  <si>
    <t>RECURSOS PROGRAMADOS</t>
  </si>
  <si>
    <t>RECURSOS EJECUTADOS</t>
  </si>
  <si>
    <t>RECURSOS GESTIONADOS</t>
  </si>
  <si>
    <t>LOGRO POR VIGENCIA</t>
  </si>
  <si>
    <t>PORCENTAJE DE CUMPLIMIENTO</t>
  </si>
  <si>
    <t>PORCENTAJE EJECUCIÓN</t>
  </si>
  <si>
    <t>NIVEL DE GESTIÓN</t>
  </si>
  <si>
    <t>CUMPLIMIENTO POR AÑO</t>
  </si>
  <si>
    <t>META</t>
  </si>
  <si>
    <t>AVANCE EN CUMPLIMIENTO</t>
  </si>
  <si>
    <t>Jóvenes Vitales (Juventud)</t>
  </si>
  <si>
    <t>Seguridad Alimentaria y Nutricional</t>
  </si>
  <si>
    <t>Procesos de Formación en Arte y Música</t>
  </si>
  <si>
    <t>RECURSOS DEL PLAN DE DESARROLLO (Cifras en Miles de Pesos)</t>
  </si>
  <si>
    <t>RESUMEN CUMPLIMIENTO PLAN DE DESARROLLO 2016 - 2019</t>
  </si>
  <si>
    <t>RECURSOS POR FUENTE DE FINANCIACIÓN PARA CADA VIGENCIA (Cifras en Miles de Pesos)</t>
  </si>
  <si>
    <t>Administrativa</t>
  </si>
  <si>
    <t>Control Interno</t>
  </si>
  <si>
    <t>Control Interno Disciplinario</t>
  </si>
  <si>
    <t>Desarrollo Social</t>
  </si>
  <si>
    <t>Educación</t>
  </si>
  <si>
    <t>Hacienda</t>
  </si>
  <si>
    <t>Infraestructura</t>
  </si>
  <si>
    <t>Interior</t>
  </si>
  <si>
    <t>Jurídica</t>
  </si>
  <si>
    <t>Metrolínea</t>
  </si>
  <si>
    <t>Planeación</t>
  </si>
  <si>
    <t>Prensa</t>
  </si>
  <si>
    <t>Salud y Ambiente</t>
  </si>
  <si>
    <t>Sistemas</t>
  </si>
  <si>
    <t>Tránsito</t>
  </si>
  <si>
    <t>DESEMPEÑO SECRETARÍAS, OFICINAS E INSTITUTOS DESCENTRALIZADOS</t>
  </si>
  <si>
    <t>ODS</t>
  </si>
  <si>
    <t xml:space="preserve"> -</t>
  </si>
  <si>
    <t>CA</t>
  </si>
  <si>
    <t>2016 - 2017</t>
  </si>
  <si>
    <t>Número de estrategias de casas para nuevos liderazgos implementadas y mantenidas.</t>
  </si>
  <si>
    <t>16. Paz, justicia e instituciones sólidas</t>
  </si>
  <si>
    <t>Promoción del Desarrollo</t>
  </si>
  <si>
    <t>Número de estrategias escuela de liderazgo para mujeres las Mil Manuelas implementadas y mantenidas.</t>
  </si>
  <si>
    <t>10. Reducción de las desigualdades</t>
  </si>
  <si>
    <t>Número de actividades o iniciativas realizadas para promover, visibilizar y empoderar el gobierno escolar en las instituciones educativas oficiales.</t>
  </si>
  <si>
    <t>Número de secciones web en línea creadas y mantenidas para que la ciudadanía pueda consultar el presupuesto y vigilar su aprobación y ejecución.</t>
  </si>
  <si>
    <t>Fortalecimiento Institucional</t>
  </si>
  <si>
    <t>Número de planes de socialización ejecutados del proyecto de acuerdo del presupuesto municipal previa presentación al Concejo.</t>
  </si>
  <si>
    <t>Número de cabildos ciudadanos celebrados para asignar presupuesto a obras comunitarias y discutir otros asuntos del presupuesto.</t>
  </si>
  <si>
    <t>Número de estrategias de implementación del acuerdo de presupuestos participativos y del decreto reglamentario implementadas y mantenidas.</t>
  </si>
  <si>
    <t>Número de estrategias implementadas para la formación y capacitación técnica en planeación participativa para los ciudadanos bumangueses.</t>
  </si>
  <si>
    <t>Número de comunas con obras comunitarias ejecutadas con presupuesto participativo.</t>
  </si>
  <si>
    <t>Número de estrategias de comunicación implementadas y mantenidas para difundir las iniciativas de la Administración Municipal y promover el debate público sobre temas de gobierno y de ciudad.</t>
  </si>
  <si>
    <t>Número de Planes de medios implementados y mantenidos para informar a la ciudadanía las políticas e iniciativas del gobierno.</t>
  </si>
  <si>
    <t>Número de estrategias de comunicación implementadas y mantenidas para difundir las acciones de la Administración Municipal y promover el debate público sobre temas de gobierno y de ciudad en la emisora cultural.</t>
  </si>
  <si>
    <t>Número de ruedas de prensa convocadas y realizadas  por el despacho del Alcalde.</t>
  </si>
  <si>
    <t>Número de estrategias de comunicación implementadas y mantenidas  para promover la participación ciudadana sobre asuntos de interés públicos.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</si>
  <si>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</si>
  <si>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</si>
  <si>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</si>
  <si>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</si>
  <si>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</si>
  <si>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Número de cargos creados para la coordinación de los asuntos de prensa y comunicaciones (Jefe de prensa)</t>
  </si>
  <si>
    <t>Número de cargos del nivel directivo y/o asesor adscritos al despacho del Alcalde como encargado de asuntos de participación ciudadana.</t>
  </si>
  <si>
    <t>Número de conversatorios convocados y realizados con organizaciones sociales, organizaciones políticas, periodísticas o grupos de líderes de opinión para discutir asuntos del gobierno y la ciudad.</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</si>
  <si>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</si>
  <si>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</si>
  <si>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Porcentaje de ediles beneficiados con pago de EPS, Pensión, ARL y póliza de vida.</t>
  </si>
  <si>
    <t>Número de estrategias implementadas y mantenidas para fortalecer la Unidad de Desarrollo Comunitario - UNDECO.</t>
  </si>
  <si>
    <t>Desarrollo Comunitario</t>
  </si>
  <si>
    <t>Número de Juntas de Acción Comunal - JAC que participan en ejercicios de construcción del territorio.</t>
  </si>
  <si>
    <t>Número de estrategias "Voces de los comuneros" implementadas y mantenidas.</t>
  </si>
  <si>
    <t>Justicia y Seguridad</t>
  </si>
  <si>
    <t>Número de actividades de dotación realizadas para ediles con el fin de apoyar su ejercicio democrático.</t>
  </si>
  <si>
    <t>Número de concursos "embellece tu barrio" realizados.</t>
  </si>
  <si>
    <t>13. Acción por el clima</t>
  </si>
  <si>
    <t>Ambiental</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</si>
  <si>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</si>
  <si>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</si>
  <si>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</si>
  <si>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actividades realizadas para el fortalecimiento del Consejo Territorial de Planeación.</t>
  </si>
  <si>
    <t>Número de espacios de trabajo construidos o adecuados con equipamiento para ediles.</t>
  </si>
  <si>
    <t>Número de plataformas de interacción, registro de información y visibilización en línea implementadas y mantenidas para Juntas de Acción Comunal, Juntas Administradoras Locales y comités de desarrollo y control social.</t>
  </si>
  <si>
    <t>Porcentaje de comités de desarrollo y control social con el acompañamiento según lo requerido.</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</si>
  <si>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</si>
  <si>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</si>
  <si>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</si>
  <si>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</si>
  <si>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</si>
  <si>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</si>
  <si>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</si>
  <si>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reuniones populares celebradas para rendir cuentas de la ejecución del Plan de Desarrollo y la ejecución del presupuesto.</t>
  </si>
  <si>
    <t>Número de estrategias para el informe anual de rendición de cuentas en cultura implementadas y mantenidas</t>
  </si>
  <si>
    <t>Cultura</t>
  </si>
  <si>
    <t>Número de audiencias de participación metropolitana realizadas en conjunto con la Alcaldía de Floridablanca.</t>
  </si>
  <si>
    <t>Número de audiencias de participación metropolitana realizadas en conjunto con la Alcaldía de Piedecuesta.</t>
  </si>
  <si>
    <t>Número de audiencias de participación metropolitana realizadas en conjunto con la Alcaldía de Girón.</t>
  </si>
  <si>
    <t>Número de juntas abiertas del Área Metropolitana de Bucaramanga realizadas con presencia de los integrantes de la junta metropolitana y participación de la comunidad para una discusión pública sobre asuntos metropolitanos.</t>
  </si>
  <si>
    <t>Número de estrategias de comunicaciones formuladas e implementadas para difundir los procesos de contratación pública de selección abierta y promover la participación de oferentes así como el control social ciudadano.</t>
  </si>
  <si>
    <t>Número de informes de contratación pública elaboras y difundidas.</t>
  </si>
  <si>
    <t>Número registros implementados y mantenidos actualizados en línea de intereses privados de los secretarios y sub-secretarios así como de los asesores del despacho del alcalde.</t>
  </si>
  <si>
    <t>Número de planes de la excelencia formulados e implementados por la transparencia enfocado al mejoramiento continuo del índice ITEP en todas sus dimensiones.</t>
  </si>
  <si>
    <t>Número de estrategias integrales de gobierno actualizadas para la aplicación cabal de los postulados y mandatos de la ley 1712 de 2014 de transparencia y del derecho al acceso a la información pública.</t>
  </si>
  <si>
    <t>Número de manuales de contratación actualizados.</t>
  </si>
  <si>
    <t>Número de cargos creados del nivel directivo y/o asesor adscritos al despacho del Alcalde como encargado de asuntos de transparencia en la gestión pública</t>
  </si>
  <si>
    <t>Número de estrategias implementadas y mantenidas para publicar en línea necesidades de trabajo o de provisión de servicios del municipio y recopilar hojas de vida o propuestas (Tu Talento es lo que Vale).</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</si>
  <si>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</si>
  <si>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</si>
  <si>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Número de estrategias implementadas y mantenidas  para la socialización del plan anti-corrupción y atención al ciudadano.</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</si>
  <si>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</si>
  <si>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</si>
  <si>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</si>
  <si>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Número de caracterizaciones de las personas que requieren trámites y servicios administrativos del gobierno municipal realizadas.</t>
  </si>
  <si>
    <t>Número de estrategias de comunicaciones implementadas y mantenidas para difundir y promover la oferta institucional así como de sus funciones, deberes y/u obligaciones legales dirigida a la población con enfoque diferencial.</t>
  </si>
  <si>
    <t>Número de planes de la excelencia formulados e implementados para la gestión de PQRSD en la Administración Municipal (procedimientos e infraestructura).</t>
  </si>
  <si>
    <t>Número de cargos creados del nivel directivo y/o asesor creados para coordinar la atención a la comunidad en la administración municipal.</t>
  </si>
  <si>
    <t>Número de redes incluyentes de asesores de la comunidad implementadas y mantenidas en las oficinas de la Administración Municipal.</t>
  </si>
  <si>
    <t>Número de "Centros de atención municipal especializados (CAME)" creados e implementados.</t>
  </si>
  <si>
    <t>Número de observatorios de acciones constitucionales (derechos de petición, tutelas, acciones populares y acciones de cumplimiento) implementados y mantenidos.</t>
  </si>
  <si>
    <t>Número de estrategias para la prevención del daño antijurídico implementadas y mantenidas.</t>
  </si>
  <si>
    <t>Número de sistemas de información misional implementados que agilice el registro, seguimiento y control de los asuntos de la secretaría jurídica.</t>
  </si>
  <si>
    <t>Número de Planes institucionales de capacitación y formación y de bienestar y estímulos ajustados y mantenidos.</t>
  </si>
  <si>
    <t>Número de sistemas de gestión y control certificados mantenidos.</t>
  </si>
  <si>
    <t>Número de auditorías de seguimiento por el ente certificador realizadas.</t>
  </si>
  <si>
    <t>Número de auditorías de recertificación por el ente certificador realizadas.</t>
  </si>
  <si>
    <t>Número de Programas de Gestión Documental y Planes Institucional de Archivos formulados e implementados.</t>
  </si>
  <si>
    <t>Número de estrategias de gobierno formuladas e implementadas para la aplicación cabal de la ley 1474 de 2011 estatuto anti-corrupción y el CONPES 167 de 2013.</t>
  </si>
  <si>
    <t>Porcentaje de procesos necesarios implementados y mantenidos para la formulación y ejecución del Plan Anti-corrupción y Atención al Ciudadano.</t>
  </si>
  <si>
    <t>Porcentaje de avance de la formulación e implementación del plan de modernización de la planta de personal.</t>
  </si>
  <si>
    <t>Número de cargos creados adscritos al despacho del Alcalde para la coordinación del gabinete municipal (Jefe de Gabinete).</t>
  </si>
  <si>
    <t>Número de estrategias de gobierno formuladas e implementadas para la aplicación cabal de la ley 1551 de 2012 por medio de la cual se dictaron normas para modernizar la organización y el funcionamiento de los municipios.</t>
  </si>
  <si>
    <t>Porcentaje de avance en la adecuación física y tecnológica del archivo de planos.</t>
  </si>
  <si>
    <t>Número de acuerdos populares celebrados en el territorio para comprometer acciones diversas de gobierno ante problemas comunitarios.</t>
  </si>
  <si>
    <t>Número de planes institucionales integrales formulados e implementados en Bomberos de Bucaramanga.</t>
  </si>
  <si>
    <t>Porcentaje de avance en la formulación e implementación del plan de adquisición de equipos tecnológicos.</t>
  </si>
  <si>
    <t>Número de planes de fortalecimiento institucional para la Dirección de tránsito de Bucaramanga formulados e implementados.</t>
  </si>
  <si>
    <t>Número de bases de datos del SISBEN actualizadas.</t>
  </si>
  <si>
    <t>Salud</t>
  </si>
  <si>
    <t>Número de metodologías SISBEN 4 implementadas.</t>
  </si>
  <si>
    <t>Número de oficinas para el SISBEN readecuadas.</t>
  </si>
  <si>
    <t>Número de grupos de clasificación socioeconómico y estadístico fortalecidos.</t>
  </si>
  <si>
    <t>Número de base de datos de estratificación urbana y rural actualizada.</t>
  </si>
  <si>
    <t>Número de revisiones y socializaciones generales de la estratificación urbana y rural realizadas.</t>
  </si>
  <si>
    <t>Número de estrategias implementadas y mantenidas para fortalecer el Observatorio Metropolitano y ampliar su alcance.</t>
  </si>
  <si>
    <t>Número de rankings MI (Medición Integral) Ciudad creados.</t>
  </si>
  <si>
    <t>Número de investigaciones académicas apoyadas sobre temas urbanos de Bucaramanga que contribuyan a la comprensión de un problema público y a la formulación de políticas para solucionarlo.</t>
  </si>
  <si>
    <t>Número de bancos de datos y estadísticas para la gestión pública creados y mantenidos.</t>
  </si>
  <si>
    <t>Número de estrategias de comunicación y pedagógicas implementadas y mantenidas para promover la apropiación del territorio y para fortalecer el conocimiento de la propia ciudad entre los ciudadanos.</t>
  </si>
  <si>
    <t>Número de plataformas en línea  implementadas y mantenidas sobre temas y datos actualizados de la ciudad (historia, cultura, turismo, geografía, economía, sociales, movilidad, espacio público entre otros factores).</t>
  </si>
  <si>
    <t>Número de libros virtuales o plataformas en línea creadas y mantenidas de la historia de las comunas.</t>
  </si>
  <si>
    <t>Número de documentos financieros disponibles de fácil acceso e interpretación.</t>
  </si>
  <si>
    <t>Número de videos realizados que permitan dar a conocer de manera didáctica al ciudadano la información financiera del municipio.</t>
  </si>
  <si>
    <t>Número de normas internacionales de información financiera - NIIF implementadas y mantenidas.</t>
  </si>
  <si>
    <t>Número de estatutos tributarios actualizados.</t>
  </si>
  <si>
    <t>Número de acciones realizadas tendientes al fortalecimiento de los ingresos.</t>
  </si>
  <si>
    <t>Número de inventarios en línea de los bienes inmuebles del municipio realizados y mantenidos.</t>
  </si>
  <si>
    <t>Equipamiento</t>
  </si>
  <si>
    <t>Número de predios de propiedad del municipio cuya titulación se encuentra pendiente incorporados.</t>
  </si>
  <si>
    <t>Porcentaje de predios requeridos adquiridos para la ejecución de obras de desarrollo para la ciudad.</t>
  </si>
  <si>
    <t>9. Industria, innovación e infraestructura</t>
  </si>
  <si>
    <t>Porcentaje de avance en la sistematización de los procesos que adelantan las inspecciones de policía.</t>
  </si>
  <si>
    <t>Número de procesos descongestionados de las inspecciones iniciados antes del 2012 y que impiden la buena atención al ciudadano.</t>
  </si>
  <si>
    <t>Número de planes de descongestión y gestión formulados e implementados.</t>
  </si>
  <si>
    <t>Número de estrategias robustas de transparencia en las inspecciones formulados e implementados.</t>
  </si>
  <si>
    <t>Número de cargos supernumerarios creados para la descongestión de las inspecciones municipales de policía.</t>
  </si>
  <si>
    <t>Número de sedes de comisarías de familia (Norte y Joya) mejoradas y equipadas.</t>
  </si>
  <si>
    <t>Número de sedes nuevas de comisarías de familias (Oriente y Sur) adecuadas y equipadas.</t>
  </si>
  <si>
    <t>Porcentaje de procedimientos de las comisarías de familia digitalizados y sistematizados,</t>
  </si>
  <si>
    <t>Número de planes de mejoramiento de las comisarías de familia implementadas y mantenidas.</t>
  </si>
  <si>
    <t>Número de capacitaciones realizadas dirigidas a servidores públicos en lo atinente al régimen disciplinario de los servidores públicos.</t>
  </si>
  <si>
    <t>Número de bases de datos creadas y mantenidas que permitan tener acceso ágil a la información de procesos que se adelantan.</t>
  </si>
  <si>
    <t>Número de procesos de la Administración Central con seguimiento, asesoría y evaluación mantenidos.</t>
  </si>
  <si>
    <t>Número de estrategias de gobierno implementadas y mantenidas para la promoción y adopción de la Cultura de la Legalidad y la Integridad para Colombia CLIC entre los servidores públicos y la ciudadanía.</t>
  </si>
  <si>
    <t>Número de capacitaciones realizadas en materia de contratación estatal dirigida a servidores públicos.</t>
  </si>
  <si>
    <t>Número de estrategias de comunicaciones pedagógicas implementadas y mantenidas para socializar y fortalecer el sentido de la ética en la gestión pública entre las diversas dependencias.</t>
  </si>
  <si>
    <t>Porcentaje de avance de la implementación del componente TIC servicios.</t>
  </si>
  <si>
    <t>Fortalecimiento insitucional</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</si>
  <si>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</si>
  <si>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</si>
  <si>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</si>
  <si>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</si>
  <si>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</si>
  <si>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</si>
  <si>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</si>
  <si>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puntos vive DIGITAL construidos y mantenidos.</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</si>
  <si>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</si>
  <si>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</si>
  <si>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</si>
  <si>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</si>
  <si>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</si>
  <si>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Porcentaje de la obras licenciadas por los curadores urbanos con control de obra.</t>
  </si>
  <si>
    <t>Porcentaje de obras sin licencia con visita de control de obra.</t>
  </si>
  <si>
    <t>Porcentaje de obras con visita de control de obra por queja o solicitud.</t>
  </si>
  <si>
    <t>Número de documentos guías elaborados para la aplicación de los elementos relevantes del POT.</t>
  </si>
  <si>
    <t>Número de plugs-in para el POT on-line desarrollados.</t>
  </si>
  <si>
    <t>Porcentaje de avance en la realización del estudio para aplicar la plusvalía en el municipio.</t>
  </si>
  <si>
    <t>Porcentaje de avance en la realización del estudio de estructuración zonal.</t>
  </si>
  <si>
    <t>Número de expedientes municipales actualizados.</t>
  </si>
  <si>
    <t>Número de listas indicativas de bienes de interés cultural actualizadas.</t>
  </si>
  <si>
    <t>Número de equipos de diseño del taller de arquitectura conformados y mantenidos.</t>
  </si>
  <si>
    <t>Número de propuestas para proyectos básicos realizados que contengan los lineamientos de diseño urbano.</t>
  </si>
  <si>
    <t>11. Ciudades y comunidades sostenibles</t>
  </si>
  <si>
    <t>Porcentaje de avance de la estructuración del Plan Integral Zonal - PIZ.</t>
  </si>
  <si>
    <t>Porcentaje de avance en la ejecución del Plan Integral Zonal - PIZ.</t>
  </si>
  <si>
    <t>Porcentaje de avance de la realización del estudio que contenga los lineamientos y directrices generales del gran bosque de los cerros orientales de escala metropolitana.</t>
  </si>
  <si>
    <t>Porcentaje de avance de la formulación del Plan Maestro de Espacio Público.</t>
  </si>
  <si>
    <t>Porcentaje de diseños, estudios, consultorías e interventorias realizadas para para ejecutar los proyectos y las obras del Plan de Desarrollo 2016 - 2019 y otros planes de ciudad.</t>
  </si>
  <si>
    <t>Número de ajustes al Plan Local de Seguridad Vial realizados.</t>
  </si>
  <si>
    <t>Número de Planes Estratégicos de Seguridad Vial en METROLÍNEA formulados e implementados.</t>
  </si>
  <si>
    <t>Transporte</t>
  </si>
  <si>
    <t>Número de Planes Maestros Santander Life apoyados en su proceso de formulación y ejecución  en coordinación con el Área Metropolitana de Bucaramanga.</t>
  </si>
  <si>
    <t>Porcentaje de avance en la elaboración del documento guía que contenga la norma, lineamientos y procesos para la legalización de asentamientos.</t>
  </si>
  <si>
    <t>Porcentaje de avance en la elaboración del documento guía que contenga el proceso para obtener la titularidad del predio en barrios legalizados.</t>
  </si>
  <si>
    <t>Número de barrios legalizados con la revisión y asignación de nomenclaturas.</t>
  </si>
  <si>
    <t>Número de capítulos especiales implementados y mantenidos dentro del observatorio metropolitano para estudiar los territorios vulnerables y generar información sobre sus condiciones y problemáticas.</t>
  </si>
  <si>
    <t>Atención a grupos vulnerables - Promoción Social</t>
  </si>
  <si>
    <t>Número de audiencias realizadas con representantes de las fuerzas vivas de la ciudad, la comunidad afectada y los medios de comunicación para dar a conocer y discutir la realidad de los territorios vulnerables.</t>
  </si>
  <si>
    <t>Número de Planes Maestros Conjuntos realizados para el desarrollo del Valle del Río de Oro en coordinación con el Área Metropolitana de Bucaramanga y el municipio de Girón.</t>
  </si>
  <si>
    <t>Número de planes de acción formulados para el desarrollo y el mejoramiento de la infraestructura pública en el sur de Bucaramanga, norte de Floridablanca en coordinación con el Área Metropolitana y la Alcaldía de dicho municipio.</t>
  </si>
  <si>
    <t>Número de estrategias de mejoramiento del ornato implementadas y mantenidas en sectores limítrofes con los municipios de Girón y Floridablanca en coordinación con el Área Metropolitana de Bucaramanga.</t>
  </si>
  <si>
    <t>Número de centros de estudios urbanos y territoriales creados y mantenidos en el Área Metropolitana de Bucaramanga.</t>
  </si>
  <si>
    <t>Número de espacios de encuentro generados entre gabinetes para el diálogo y coordinación institucional con el gobierno del municipio de Girón.</t>
  </si>
  <si>
    <t>Número de espacios de encuentro generados entre gabinetes para el diálogo y coordinación institucional con el gobierno del municipio de Floridablanca.</t>
  </si>
  <si>
    <t>Número de brigadas extramurales de atención al habitante de calle realizadas.</t>
  </si>
  <si>
    <t>2. Hambre cero</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</si>
  <si>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</si>
  <si>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</si>
  <si>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</si>
  <si>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</si>
  <si>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</si>
  <si>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</si>
  <si>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</si>
  <si>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</si>
  <si>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</si>
  <si>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</si>
  <si>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</si>
  <si>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</si>
  <si>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</si>
  <si>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</si>
  <si>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</si>
  <si>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</si>
  <si>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</si>
  <si>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Planes Municipales de Discapacidad mantenidos.</t>
  </si>
  <si>
    <t>Número de eventos deportivos y recreativos desarrollados dirigidos a población con discapacidad.</t>
  </si>
  <si>
    <t>Deporte y recreación</t>
  </si>
  <si>
    <t>Número de sistemas de orientación, capacitación, apoyo y asesoría implementados con enfoque diferencial para minorías étnicas.</t>
  </si>
  <si>
    <t>Número de campañas de sensibilización social contra la discriminación étnica apoyadas.</t>
  </si>
  <si>
    <t>Número de campañas de sensibilización social desarrolladas contra la discriminación social y para la prevención de infecciones de transmisión sexual.</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</si>
  <si>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</si>
  <si>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</si>
  <si>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</si>
  <si>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3. Salud y bienestar</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</si>
  <si>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</si>
  <si>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</si>
  <si>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</si>
  <si>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</si>
  <si>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</si>
  <si>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</si>
  <si>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rutas de seguridad para prevenir riesgos y proteger a víctimas del conflicto interno armado.</t>
  </si>
  <si>
    <t>Número de PAT, mapa de riesgos, plan de prevención y protección y el plan de contingencia mantenidos actualizados.</t>
  </si>
  <si>
    <t>Número de caracterizaciones de las víctimas realizadas y mantenidas actualizadas.</t>
  </si>
  <si>
    <t>Número de mesas de participación a víctimas con el fortalecimiento mantenido.</t>
  </si>
  <si>
    <t>Porcentaje de población víctima del conflicto interno armado que cumpla con los requisitos de ley con ayuda humanitaria de urgencia y en transición incluyendo asistencia exequial garantizada.</t>
  </si>
  <si>
    <t>Porcentaje de procesos de retorno y reubicación a la población víctima del conflicto interno armado mantenidos.</t>
  </si>
  <si>
    <t>Número de iniciativas encaminadas a generar garantías de no repetición y reparación simbólica a víctimas del conflicto interno armado apoyados.</t>
  </si>
  <si>
    <t>Número de días de memoria y de solidaridad con las víctimas del conflicto interno armado conmemorados.</t>
  </si>
  <si>
    <t>Número de apoyo logístico mantenidos para la realización del comité territorial de justicia transicional con sus mesas temáticas.</t>
  </si>
  <si>
    <t>Número de Centros de Atención Integral para las Víctimas del conflicto interno mantenidos y mejorados.</t>
  </si>
  <si>
    <t>Número de oficinas para la Paz creada, dotadas y mantenidas.</t>
  </si>
  <si>
    <t>Número de actividades enfocadas a la organización y participación de las organizaciones sociales de víctimas realizadas en torno a la agenda de paz y la reparación integral.</t>
  </si>
  <si>
    <t>Número de encuentros realizados para la participación de mujeres víctimas del conflicto interno armado como sujetos de derechos en entornos familiares y escenarios de decisión.</t>
  </si>
  <si>
    <t>Número de Planes de acción intersectoriales de entornos saludables PAIE formulados e implementados con población víctima del conflicto interno armado.</t>
  </si>
  <si>
    <t>Número de eventos deportivos y recreativos desarrollados dirigidos a la población víctimas del conflicto interno armado.</t>
  </si>
  <si>
    <t>Número de proyectos productivos para generación de ingresos en población víctimas del conflicto interno armado apoyados.</t>
  </si>
  <si>
    <t>Número de programas mantenidos en temas de emprendimiento a personas en procesos de reintegración.</t>
  </si>
  <si>
    <t>Número de estrategias de apoyo a las iniciativas y programas de la Agencia Colombiana para la Reintegración - ACR implementadas y mantenidas.</t>
  </si>
  <si>
    <t>Número de estrategias implementadas y mantenidas para la inclusión laboral de actores del conflicto.</t>
  </si>
  <si>
    <t>Número de centros de reclusión con apoyo dotacional mantenido.</t>
  </si>
  <si>
    <t>Centros de Reclusión</t>
  </si>
  <si>
    <t>Número de estrategias basadas en valores implementadas y mantenidas para apoyar a la población carcelaria en el proceso de resocialización social y familiar.</t>
  </si>
  <si>
    <t>Número de brigadas de ayuda humanitaria realizadas dirigidas a la población carcelaria en los diferentes centros de reclusión.</t>
  </si>
  <si>
    <t>Número de estrategias de apoyo a la generación de ingresos  para pospenados implementadas y mantenidas.</t>
  </si>
  <si>
    <t>Número de eventos deportivos y recreativos desarrollados dirigidos a la población carcelaria.</t>
  </si>
  <si>
    <t>Número de padres, madres y otros cuidadores fortalecidos en capacidades para la crianza, la construcción de vínculos afectivos y su ejercicio de corresponsabilidad.</t>
  </si>
  <si>
    <t>1. Fin de la pobreza</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</si>
  <si>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</si>
  <si>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</si>
  <si>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</si>
  <si>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</si>
  <si>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</si>
  <si>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</si>
  <si>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</si>
  <si>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</si>
  <si>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</si>
  <si>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estrategias "Mil días de vida" implementadas y mantenidas en IPS de atención materno infantil.</t>
  </si>
  <si>
    <t>Número de salas ERA implementadas y mantenidas en IPS públicas.</t>
  </si>
  <si>
    <t>Porcentaje de casos por desnutrición en la niñez con unidad de análisis.</t>
  </si>
  <si>
    <t>Número de estrategias AIEPI e IAMI mantenidas en las IPS materno infantil.</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</si>
  <si>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</si>
  <si>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</si>
  <si>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</si>
  <si>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</si>
  <si>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</si>
  <si>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</si>
  <si>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</si>
  <si>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</si>
  <si>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jornadas de promoción de los derechos humanos para prevenir la violencia contra niñas y niños realizadas.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</si>
  <si>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</si>
  <si>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</si>
  <si>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</si>
  <si>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Porcentaje de menores infractores con atención integral mantenida.</t>
  </si>
  <si>
    <t>Porcentaje de jóvenes infractores incluidos a la justicia juvenil restaurativa.</t>
  </si>
  <si>
    <t>Número de hogares de paso para las niñas, niños y adolescentes en riesgo garantizado.</t>
  </si>
  <si>
    <t>Número de convenios realizados para la construcción y dotación de un centro de atención especializado para la atención de los adolescentes en conflicto con la ley, acorde a los requerimientos de la ley de infancia y adolescencia.</t>
  </si>
  <si>
    <t>Número de estrategias implementadas y mantenidas en las instituciones educativas para el uso de internet de manera segura y responsable.</t>
  </si>
  <si>
    <t xml:space="preserve">4. Educación de calidad </t>
  </si>
  <si>
    <t>Número de casas de la juventud mantenidas con una oferta programática del uso adecuado del tiempo libre.</t>
  </si>
  <si>
    <t>Número de jóvenes vinculados en los diferentes procesos democráticos de participación ciudadana.</t>
  </si>
  <si>
    <t>Número de jóvenes vinculados en procesos de formación en diferentes competencias de inclusión laboral, social, valores humanos, ambientales y organización juvenil.</t>
  </si>
  <si>
    <t>8. Trabajo decente y crecimiento económico</t>
  </si>
  <si>
    <t>Número de procesos de comunicación estratégica implementados mediante campañas de innovación para la promoción y prevención de flagelos juveniles.</t>
  </si>
  <si>
    <t>Número de Consejos Municipales de Juventud reactivados y mantenidos.</t>
  </si>
  <si>
    <t>Número de políticas públicas de  juventud  actualizadas y mantenidas.</t>
  </si>
  <si>
    <t>Número de programas de prevención e inclusión social en jóvenes formulados e implementados frente al consumo de sustancias psicoactivas y conductas disfuncionales en los ámbito comunitario, familiar y escolar.</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</si>
  <si>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</si>
  <si>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</si>
  <si>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</si>
  <si>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</si>
  <si>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</si>
  <si>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</si>
  <si>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</si>
  <si>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</si>
  <si>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</si>
  <si>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</si>
  <si>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</si>
  <si>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</si>
  <si>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1. Hambre cero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</si>
  <si>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</si>
  <si>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</si>
  <si>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</si>
  <si>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</si>
  <si>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</si>
  <si>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Porcentaje de adultos mayores beneficiados con el acceso gratuito en espacios de recreación y cultura.</t>
  </si>
  <si>
    <t>Número de adultos mayores en situación de extrema vulnerabilidad beneficiados con mercados de sustento y/o complementos nutricionales.</t>
  </si>
  <si>
    <t>Número de rutas turísticas a nivel local implementadas para la recreación del adulto mayor.</t>
  </si>
  <si>
    <t>Número de consultorios rosados destinados para la atención prioritaria de mujeres adultas mayores.</t>
  </si>
  <si>
    <t>Número de Centros vida adecuados y/o readecuados.</t>
  </si>
  <si>
    <t>Número de grupos de mujeres conformados para la red comunitaria de prevención contra la violencia.</t>
  </si>
  <si>
    <t>5. Igualdad de género</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</si>
  <si>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</si>
  <si>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</si>
  <si>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</si>
  <si>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</si>
  <si>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</si>
  <si>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</si>
  <si>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capacitaciones realizadas a los comisarios de familia en justicia con equidad.</t>
  </si>
  <si>
    <t>Número de iniciativas de promoción de los derechos humanos para prevenir la violencia contra la mujer y violencia intrafamiliar implementadas.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</si>
  <si>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</si>
  <si>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</si>
  <si>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</si>
  <si>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</si>
  <si>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</si>
  <si>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</si>
  <si>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</si>
  <si>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</si>
  <si>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</si>
  <si>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</si>
  <si>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</si>
  <si>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</si>
  <si>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cátedras de equidad de género dirigida a profesores y estudiantes implementadas y mantenidas en instituciones educativas públicas de primaria y bachillerato.</t>
  </si>
  <si>
    <t>Número de subsidios complementarios asignados a hogares que cuentan con subsidio nacional.</t>
  </si>
  <si>
    <t>Vivienda</t>
  </si>
  <si>
    <t>Número de hectáreas para lotes urbanizables "20.000 Hogares felices".</t>
  </si>
  <si>
    <t>Número de soluciones de vivienda entregadas en cualquier modalidad.</t>
  </si>
  <si>
    <t>Número de soluciones de vivienda entregadas para mujeres cabeza de familia.</t>
  </si>
  <si>
    <t>Número de programas implementados y manenidos de acompañamiento a los usuarios que cumplan condiciones del programa "20.000 Hogares" en su proceso de urbanización.</t>
  </si>
  <si>
    <t>Número de subsidios del mínimo vital de agua mantenidos.</t>
  </si>
  <si>
    <t>6. Agua limpia y saneamiento</t>
  </si>
  <si>
    <t>APSB</t>
  </si>
  <si>
    <t>Porcentaje de avance en la selección, formulación y ejecución de mejoramientos de vivienda en la zona urbana.</t>
  </si>
  <si>
    <t>Porcentaje de avance en la selección, formulación y ejecución de mejoramientos de vivienda en la zona rural.</t>
  </si>
  <si>
    <t>Número de familias capacitadas en temas relacionados con vivienda de interés social.</t>
  </si>
  <si>
    <t>Número de grupos de atención social implementados y mantenidos.</t>
  </si>
  <si>
    <t>Agua potable y saneamiento básico</t>
  </si>
  <si>
    <t>Porcentaje de avance en la titulación de predios fiscales.</t>
  </si>
  <si>
    <t>Porcentaje de avance en el diseño y el licenciamiento del proyecto de renovación urbana.</t>
  </si>
  <si>
    <t>Número de familias beneficiadas con proyectos de infraestructura social.</t>
  </si>
  <si>
    <t>Número de viviendas beneficiadas con el proyecto casa de colores.</t>
  </si>
  <si>
    <t>Porcentaje de los ingresos de libre destinación destinados para la compra, preservación y mantenimiento de las cuencas y microcuencas abastecedoras de agua al municipio.</t>
  </si>
  <si>
    <t>Número de hectáreas reforestadas y/o mantenidas para la preservación de cuencas abastecedoras de agua.</t>
  </si>
  <si>
    <t>Número de caracterizaciones bióticas (flora y fauna) realizadas en un tramo de una microcuenca.</t>
  </si>
  <si>
    <t>15. Vida de ecosistemas terrestres</t>
  </si>
  <si>
    <t>Número de subsectores del gran bosque de los cerros orientales de escala metropolitana diseñados.</t>
  </si>
  <si>
    <t>Número de subsectores de la zona occidental diseñados.</t>
  </si>
  <si>
    <t>Porcentaje de avance en la habilitación del subsector del gran bosque de los cerros orientales de escala metropolitana.</t>
  </si>
  <si>
    <t>Número de subsectores del parque de la zona occidental habilitados.</t>
  </si>
  <si>
    <t>Número de estudios de amenaza, vulnerabilidad y riesgo realizados.</t>
  </si>
  <si>
    <t>Prevención y atención de desastres</t>
  </si>
  <si>
    <t>Número de estudios microzonificación sísmica realizados.</t>
  </si>
  <si>
    <t>Número de inventarios de edificaciones institucionales indispensables realizadas para evaluar la vulnerabilidad sísmica.</t>
  </si>
  <si>
    <t>Número de evaluaciones de la vulnerabilidad sísmica de las edificaciones institucionales indispensables realizadas.</t>
  </si>
  <si>
    <t>Número de Planes Municipales de Gestión del Riesgo mantenidos.</t>
  </si>
  <si>
    <t>Número de Oficinas de Gestión del Riesgo creadas y mantenidas en el marco de la ley.</t>
  </si>
  <si>
    <t>Número de políticas de gestión del riesgo actualizadas y mantenidas.</t>
  </si>
  <si>
    <t>Número de observatorios de riesgo de desastre creados y mantenidos.</t>
  </si>
  <si>
    <t>Número de escenarios de riesgo en sistemas de información geográfica desarrolladas.</t>
  </si>
  <si>
    <t>Número de estudios de evaluación y priorización de obras de mitigación realizados.</t>
  </si>
  <si>
    <t>Número de estaciones telemétricas de alertas tempranas adquiridas.</t>
  </si>
  <si>
    <t>Porcentaje de personas afectadas por desastres suministrados con elementos básico.</t>
  </si>
  <si>
    <t>Número de obras de mitigación realizadas en comunas que presenten riesgos de desastre.</t>
  </si>
  <si>
    <t>Número de estaciones de bomberos fortalecidas en su capacidad operativa.</t>
  </si>
  <si>
    <t>Número de talleres realizados para la prevención del riesgo y del desastre.</t>
  </si>
  <si>
    <t>Porcentaje de instituciones de salud con auditoría entorno a su plan de emergencias y desastres.</t>
  </si>
  <si>
    <t>Número de simulacros de desastres realizados.</t>
  </si>
  <si>
    <t>Porcentaje de emergencias atendidas con ayudas humanitarias.</t>
  </si>
  <si>
    <t>Número de planes de adquisición del sistema integral de emergencias formulados e implementados.</t>
  </si>
  <si>
    <t>Número de PGIRS mantenidos.</t>
  </si>
  <si>
    <t>Número de sistemas de manejo y aprovechamiento de residuos sólidos vegetales en las plazas de Mercado a Cargo del Municipio implementados y mantenidos.</t>
  </si>
  <si>
    <t>Número de estrategias comunicativas realizadas que promuevan la participación ciudadana en el conocimiento de las afectaciones y riesgos ambientales que origina la minería ilegal que se desarrolla en el Páramo de Santurbán.</t>
  </si>
  <si>
    <t>Número de campañas de sensibilización y educación sobre la protección y buen cuidado de los animales desarrolladas.</t>
  </si>
  <si>
    <t>Número de mecanismos implementados de corresponsabilidad y fomento de la protección de las cuencas hídricas abastecedoras de Bucaramanga.</t>
  </si>
  <si>
    <t>Número de sistemas de transformación de residuos de aceite de grasas de origen animal y/o vegetal que involucre a la ciudadanía y al sector empresarial implementadas.</t>
  </si>
  <si>
    <t>Número de hectáreas clausuradas en el sitio de disposición final.</t>
  </si>
  <si>
    <t>Concentración de DBO de los lixiviados tratados en la Planta de Tratamiento de Lixiviados - PTLX.</t>
  </si>
  <si>
    <t>Concentración de SST de los lixiviados tratados en la Planta de Tratamiento de Lixiviados - PTLX.</t>
  </si>
  <si>
    <t>Concentración de DQO de los lixiviados tratados en la Planta de Tratamiento de Lixiviados - PTLX.</t>
  </si>
  <si>
    <t>Porcentaje de residuos que ingresan a la celda de disposición final mantenidos en la disposición técnica.</t>
  </si>
  <si>
    <t>Número de toneladas de residuos orgánicos tratados en la planta de compostaje.</t>
  </si>
  <si>
    <t>Número de toneladas de abono orgánico generadas en la planta de compostaje.</t>
  </si>
  <si>
    <t>Número de toneladas recicladas mediante la ruta de reciclaje.</t>
  </si>
  <si>
    <t>Número de personas sensibilizadas en el manejo adecuado de residuos sólidos.</t>
  </si>
  <si>
    <t>Número de estrategias que incluyan acciones de fortalecimiento de la cultura ambiental ciudadana implementadas.</t>
  </si>
  <si>
    <t>Número de observatorios ambientales implementados y mantenidos.</t>
  </si>
  <si>
    <t>Porcentaje de avance del estudio que contenga la huella de carbono en la fase I y II de la Administración Municipal.</t>
  </si>
  <si>
    <t>Número de SIGAMs implementados.</t>
  </si>
  <si>
    <t>Número de estrategias ambientales desarrolladas en las fases I y II de la Administración Municipal.</t>
  </si>
  <si>
    <t>Número de huertas familiares rurales y urbanas implementadas en los corregimientos.</t>
  </si>
  <si>
    <t>Agropecuario</t>
  </si>
  <si>
    <t>Número de mercados campesinos realizados en la ciudad.</t>
  </si>
  <si>
    <t>Número de ciclos de vacunación contra fiebre aftosa y brucelosis en vacunos.</t>
  </si>
  <si>
    <t>12. Producción y consumo responsables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</si>
  <si>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</si>
  <si>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</si>
  <si>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</si>
  <si>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</si>
  <si>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</si>
  <si>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</si>
  <si>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</si>
  <si>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</si>
  <si>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instituciones educativas mantenidas con accesos a servicios públicos básicos.</t>
  </si>
  <si>
    <t>Número de instituciones educativas mantenidas con dotación de material didáctico, equipos y/o mobiliario escolar.</t>
  </si>
  <si>
    <t>Número de talleres, laboratorios y/o aulas especializadas dotadas y/o repotenciadas para la educación básica y media.</t>
  </si>
  <si>
    <t>Número de equipos de cómputo entregados a docentes y/o alumnos de instituciones educativas oficiales.</t>
  </si>
  <si>
    <t>Número de instituciones educativas oficiales mantenidas y/o repotenciadas en su conectividad.</t>
  </si>
  <si>
    <t>Número de instituciones educativas mantenidas con planta de personal docente optimizada.</t>
  </si>
  <si>
    <t>Número de instituciones educativas mantenidas con planta de personal administrativa y de apoyo.</t>
  </si>
  <si>
    <t>Número de ambientes escolares para la atención a la primera infancia (transición) adecuados y/o dotados.</t>
  </si>
  <si>
    <t>Número de Centros de Desarrollo Infantil (Inicio feliz) construidos y/o dotados.</t>
  </si>
  <si>
    <t>Número de planes de infraestructura educativa implementados y mantenidos para la remodelación y/o construcción de instituciones educativas oficiales.</t>
  </si>
  <si>
    <t>Número de instituciones educativas viabilizadas y/o intervenidas cofinanciadas con el MEN con adecuaciones necesarias para la vinculación a la JORNADA ÚNICA.</t>
  </si>
  <si>
    <t>Número de instituciones educativas viabilizadas con dotaciones necesarias para la vinculación a la JORNADA ÚNICA.</t>
  </si>
  <si>
    <t>Porcentaje de ejecución y evaluación del plan de JORNADA ÚNICA de las instituciones educativas viabilizadas por el MEN garantizada.</t>
  </si>
  <si>
    <t>Número de cupos aumentados para la atención de la primera infancia (transición).</t>
  </si>
  <si>
    <t>Porcentaje de subsidios mantenidos para educación superior de los estudiantes que cumplen los requisitos para la continuidad.</t>
  </si>
  <si>
    <t>Número de nuevos subsidios otorgados y mantenidos para acceso a la educación superior del nivel técnico profesional, tecnológico y profesional.</t>
  </si>
  <si>
    <t>Número de cupos de transporte escolar ofrecidos a estudiantes del colegio Villas de San Ignacio.</t>
  </si>
  <si>
    <t>Porcentaje de cupos de transporte escolar mantenidos a estudiantes del sector rural que lo requieran.</t>
  </si>
  <si>
    <t>Número de estudiantes atendidos con modelos educativos flexibles.</t>
  </si>
  <si>
    <t>Número de instituciones educativas oficiales con caracterización realizada de la población en edad escolar para identificar discapacidades y talentos excepcionales.</t>
  </si>
  <si>
    <t>Porcentaje de población de estratos 1 y 2 con necesidades educativas especiales y/o discapacidad mantenida en las instituciones educativas oficiales.</t>
  </si>
  <si>
    <t>Número de estudiantes mantenidos con la prestación del servicio educativo por el sistema de contratación.</t>
  </si>
  <si>
    <t>Número de niñas y niños de estratos 1 y 2 mantenidos con complemento nutricional.</t>
  </si>
  <si>
    <t>Porcentaje de población en edad escolar pertenecientes a minorías étnicas mantenidas en instituciones educativas oficiales .</t>
  </si>
  <si>
    <t>Porcentaje de población en edad escolar víctima del conflicto interno mantenidas en instituciones educativas oficiales.</t>
  </si>
  <si>
    <t>Número de estrategias de erradicación del trabajo infantil implememtados y mantenidos en niñas y niños en edad escolar caracterizados.</t>
  </si>
  <si>
    <t>Porcentaje de niñas y niños vinculados a la JORNADA ÚNICA el servicio de alimentación.</t>
  </si>
  <si>
    <t>Número de estudios de cobertura educativa realizadas.</t>
  </si>
  <si>
    <t>Número de instituciones educativas articuladas con la educación superior y SENA con el nuevo modelo.</t>
  </si>
  <si>
    <t>Número de instituciones educativas oficiales con apoyo a los proyectos transversales (MEN-Municipio).</t>
  </si>
  <si>
    <t>Número de estímulos otorgados a los estudiantes de las instituciones oficiales.</t>
  </si>
  <si>
    <t>Porcentaje de estudiantes de los grados 10 y 11 que realizan las prácticas de la educación media técnica beneficiados con el pago del ARL en el cumplimiento del decreto 055 de 2015.</t>
  </si>
  <si>
    <t>Número de instituciones educativas oficiales de bajo logro con el programa de familias formadoras implementada y mantenida.</t>
  </si>
  <si>
    <t>Porcentaje de iniciativas promovidas en el pacto por la educación "Santander 2030" con participación.</t>
  </si>
  <si>
    <t>Número de docentes de primaria de instituciones educativas oficiales capacitados en el manejo de una segunda lengua.</t>
  </si>
  <si>
    <t>Número de estudiantes de instituciones educativas oficiales mantenidos en el manejo de una segunda lengua, focalizadas en el programa Colombia Bilingüe.</t>
  </si>
  <si>
    <t>Número de instituciones educativas oficiales mantenidas con el apoyo en el proceso de lectura y escritura.</t>
  </si>
  <si>
    <t>Porcentaje de estudiantes de instituciones educativas oficiales de bajo logro capacitados en evaluación por competencias.</t>
  </si>
  <si>
    <t>Porcentaje de estudiantes de grado 10º de las instituciones educativas oficiales con orientación vocacional - proyecto de vida.</t>
  </si>
  <si>
    <t>Número de instituciones educativas oficiales fomentadas con proyectos de investigación, desarrollo, transferencia tecnológica y gestión del conocimiento.</t>
  </si>
  <si>
    <t>Número de centros educativos (zona rural) mantenidos con el acompañamiento para el desarrollo de Modelos Escolares Para la Equidad - MEPE.</t>
  </si>
  <si>
    <t>Número de nuevas instituciones educativas oficiales certificadas en el sistema integrados de gestión de calidad.</t>
  </si>
  <si>
    <t>Número de becas otorgadas a nivel de maestría a docentes de instituciones educativas oficiales.</t>
  </si>
  <si>
    <t>Número de docentes y directivos docentes capacitados en áreas técnicas pedagógicas de desarrollo personal, competencias básicas y ciudadanas y otras áreas del conocimiento e investigación.</t>
  </si>
  <si>
    <t>Número de foros educativos realizados sobre experiencias pedagógicas significativas y culturales.</t>
  </si>
  <si>
    <t>Número de instituciones educativas oficiales con acompañamiento en planes de mejoramiento institucional.</t>
  </si>
  <si>
    <t>Número de proyectos artísticos en las instituciones educativas apoyadas.</t>
  </si>
  <si>
    <t>Número de Planes Educativos Municipales actualizados.</t>
  </si>
  <si>
    <t>Porcentaje de los programas de educación evaluados para el trabajo y desarrollo humano solicitados para registro mediante los recursos del fondo para el desarrollo humano.</t>
  </si>
  <si>
    <t>Porcentaje de macroprocesos adoptados en la Secretaría de Educación mantenidos y/o fortalecidos.</t>
  </si>
  <si>
    <t>Número de Programas de bienestar laboral dirigido al personal docente, directivo y administrativo de las instituciones y centros educativos oficiales mantenidos.</t>
  </si>
  <si>
    <t>Número de estímulos otorgados a los docenes y/o directivos docentes de las instituciones educativas oficiales.</t>
  </si>
  <si>
    <t>Porcentaje de población pobre afiliada al régimen subsidiado.</t>
  </si>
  <si>
    <t>Porcentaje de población pobre no afiliada con garantía de la prestación del servicio de salud de primer nivel de atención.</t>
  </si>
  <si>
    <t>Porcentaje de EPS contributivas que manejan población subsidiada y EPS subsidiada con auditoría mantenida.</t>
  </si>
  <si>
    <t>Porcentaje de IPS públicas y privadas que prestan servicios de salud a los usuarios del régimen subsididado con auditoría mantenida.</t>
  </si>
  <si>
    <t>Número de centros de zoonosis municipal construidos y dotados.</t>
  </si>
  <si>
    <t>Número de visitas a establecimientos comerciales de alto riesgo realizadas.</t>
  </si>
  <si>
    <t>Número de visitas a establecimientos comerciales de bajo riesgo realizadas.</t>
  </si>
  <si>
    <t>Número de censos de mascotas realizados en el municipio.</t>
  </si>
  <si>
    <t>Número de jornadas de vacunación de caninos y felinos realizadas.</t>
  </si>
  <si>
    <t>Número de esterilizaciones de caninos y felinos realizadas en el municipio.</t>
  </si>
  <si>
    <t>Porcentaje de avance en la construcción del centro de bienestar animal.</t>
  </si>
  <si>
    <t>Porcentaje de avance en la construcción del coso municipal.</t>
  </si>
  <si>
    <t>Número de campañas educomunicativas implementadas y mantenidas para prevención y manejo de enfermedades no transmisibles.</t>
  </si>
  <si>
    <t>Número de líneas base de eventos de causa eterna de morbilidad desagregada por edad y sexo realizadas.</t>
  </si>
  <si>
    <t>Número de estudios de carga de enfermedad por eventos no transmisibles y causa externa realizados.</t>
  </si>
  <si>
    <t>Número de políticas públicas de salud mental nacionales implementadas y mantenidas con el acuerdo municipal 015 de 2011.</t>
  </si>
  <si>
    <t>Porcentaje de casos de violencia intrafamiliar reportados a SIVIGILA con seguimiento.</t>
  </si>
  <si>
    <t>Número de estudios de consumo de sustancias psicoactivas en población en edad escolar en instituciones educativas oficiales realizados.</t>
  </si>
  <si>
    <t>Número de estrategias implementadas y mantenidas para la reducción del consumo de sustancias psicoactivas en niñas, niños, adolescentes y comunidad de mayor vulnerabilidad.</t>
  </si>
  <si>
    <t>Número de estrategias de seguimiento a los casos de bajo peso al nacer implementadas y mantenidas.</t>
  </si>
  <si>
    <t>Número de Planes de seguridad alimentaria y nutricional implementados y mantenidos.</t>
  </si>
  <si>
    <t>Número de estudios sobre alimentación y nutrición a familias de los sectores más vulnerables realizadas.</t>
  </si>
  <si>
    <t>Porcentaje de casos y/o brotes reportados al SIVIGILA con seguimiento.</t>
  </si>
  <si>
    <t>Número de campañas educomunicativas implementadas y mantenidas para fortalecer valores en derechos sexuales y reproductivos.</t>
  </si>
  <si>
    <t>Número de estrategias de servicios amigables para adolescentes y jóvenes mantenidos.</t>
  </si>
  <si>
    <t>Número de estrategias implementadas y mantenidas para incentivar la consulta a la totalidad de los controles prenatales requeridos.</t>
  </si>
  <si>
    <t>Porcentaje de casos de mortalidad por enfermedades transmisibles mantenidos con seguimiento.</t>
  </si>
  <si>
    <t>Número de planes de contingencia formulados y mantenidos para enfermedades transmitidas por vectores.</t>
  </si>
  <si>
    <t>Número de estrategias de gestión integral mantenidas para la prevención y control del dengue, chikunguya y zika.</t>
  </si>
  <si>
    <t>Número de vacunas aplicadas a niñas y niños menores de 5 años.</t>
  </si>
  <si>
    <t>Número de sectores económicos capacitados a través de las empresas sobre la cobertura de riesgos laborales.</t>
  </si>
  <si>
    <t>Número de sectores económicos mejorados en la cobertura de riesgos laborales.</t>
  </si>
  <si>
    <t>Porcentaje de avance en la construcción de los centros de salud de la ESE ISABU.</t>
  </si>
  <si>
    <t>Número de estrategias de atención primaria en salud ampliadas y mantenidas en la totalidad de comunas y corregimientos.</t>
  </si>
  <si>
    <t>Número de centros de salud móviles adquiridos.</t>
  </si>
  <si>
    <t>Porcentaje del personal en salud que está capacitado e implementando la estrategia AIEPI e IAMI en las unidades operativas de la ESE ISABU.</t>
  </si>
  <si>
    <t>Porcentaje de avance en la implementación de la historia clínica digital en todas las unidades operativas de la ESE ISABU.</t>
  </si>
  <si>
    <t>Número de puntos de atención ampliados y mantenidos de servicios de imagenología.</t>
  </si>
  <si>
    <t>Número de ambulancias habilitadas y mantenidas con el fin de mejorar el sistema de referencia y contrareferencia interna de la ESE ISABU.</t>
  </si>
  <si>
    <t>Número de Hospitales Locales del Norte fortalecidos.</t>
  </si>
  <si>
    <t>Número de eventos de hábitos de vida saludable (recreovías, ciclovías y ciclopaseos) realizados.</t>
  </si>
  <si>
    <t>Número de grupos comunitarios creados para la práctica de la actividad física regular.</t>
  </si>
  <si>
    <t>Número de estudiantes vinculados en competencias y festivales deportivos en los juegos estudiantiles.</t>
  </si>
  <si>
    <t>Número de niñas, niños y adolescentes vinculados en las escuelas de iniciación, formación y especialización deportiva.</t>
  </si>
  <si>
    <t>Número de estudiantes en edad pre-escolar y escolar vinculados a los procesos de educación física.</t>
  </si>
  <si>
    <t>Número de eventos deportivos comunitarios desarrollados en diferentes disciplinas.</t>
  </si>
  <si>
    <t>Número de eventos recreodeportivos comunitarios desarrollados.</t>
  </si>
  <si>
    <t>Número de eventos de vacaciones creativas dirigidas a la primera infancia e infancia realizadas.</t>
  </si>
  <si>
    <t>Número de personas capacitadas en áreas afines a la actividad física, recreación y deporte.</t>
  </si>
  <si>
    <t>Número de escenarios y/o campos deportivos con mantenimiento realizado.</t>
  </si>
  <si>
    <t>Número de parques RECREAR adecuados y/o modernizados.</t>
  </si>
  <si>
    <t>Número de parques RECREAR construidos.</t>
  </si>
  <si>
    <t>Número de iniciativas apoyadas del deporte asociado.</t>
  </si>
  <si>
    <t>Número de eventos deportivos y recreativos de inclusión con carácter diferencial realizados.</t>
  </si>
  <si>
    <t>Número de iniciativas comunitarias deportivas y recreativas apoyadas.</t>
  </si>
  <si>
    <t>Número de programas de acción colectiva que conduzca a la defensa de los bienes públicos implementados.</t>
  </si>
  <si>
    <t>Número de Bibliotecas Públicas Municipales fortalecidas.</t>
  </si>
  <si>
    <t>Número de puntos de lectura y bibliotecas satélites mantenidas en funcionamiento.</t>
  </si>
  <si>
    <t>Número de nuevos puntos de lectura y/o nuevas bibliotecas satélites puestas en funcionamiento.</t>
  </si>
  <si>
    <t>Número de estrategias de biblioteca móvil para niñas y niños mantenidas</t>
  </si>
  <si>
    <t>Número de bibliotecas escolares adecuadas para convertirlas en doble puerta.</t>
  </si>
  <si>
    <t>Número de Planes de lectura, escritura y oralidad mantenidos.</t>
  </si>
  <si>
    <t>Número de talleres realizados con niñas, niños y adolescenes con el fin de fomentar la lectura a través de actividades artísticas y culturales complementarias.</t>
  </si>
  <si>
    <t>Número de bibliotecas públicas municipales vinculadas a la red nacional de bibliotecas de Banco de la República.</t>
  </si>
  <si>
    <t>17. Alianza para lograr los objetivos</t>
  </si>
  <si>
    <t>Numero de estrategias de aprendizaje y formación en artes implementadas (música, danza, teatro, artes plásticas y literatura).</t>
  </si>
  <si>
    <t>Número de participaciones del sector cultural garantizadas en el acceso a bienes patrimoniales y de interés publico del municipio.</t>
  </si>
  <si>
    <t>Número de estrategias para descentralizar la escuela municipal de artes satélites en las diferentes comunas y corregimientos implementadas y mantenidas.</t>
  </si>
  <si>
    <t>Número de políticas nacionales de desarrollo de competencias comunicativas, adoptadas para el mejoramiento de los niveles de lectura y escritura (leer es mi cuento).</t>
  </si>
  <si>
    <t>Número de Escuelas Municipales de Artes (EMA) mantenidas en funcionamiento.</t>
  </si>
  <si>
    <t>Número de sistemas municipales de formación en artes implementadas y mantenidas.</t>
  </si>
  <si>
    <t>Número de estrategias de aprendizaje y formación en artes implementadas y mantenidas.</t>
  </si>
  <si>
    <t>Número de estrategias de formación de públicos implementadas.</t>
  </si>
  <si>
    <t>Número de estrategias implementadas para descentralizar la escuela municipal de artes satélites en las diferentes comunas y corregimientos implementadas.</t>
  </si>
  <si>
    <t>Número de estrategias de formación, creación y difusión de la filarmónica del municipio implementadas y mantenidas.</t>
  </si>
  <si>
    <t>Número de estrategias de formación, creación y difusión del “Coro Bucaramanga” implementadas y mantenidas.</t>
  </si>
  <si>
    <t>Número de convocatorias de estímulos a la creación artística y cultural realizadas.</t>
  </si>
  <si>
    <t>Número de convocatorias de estímulos a la creación artística y cultural para primera infancia, infancia y adolescencia realizadas.</t>
  </si>
  <si>
    <t>Número de sistemas municipales de información cultural implementadas y mantenidas.</t>
  </si>
  <si>
    <t>Número de programas institucionales de concertación de proyectos artísticos y culturales mantenidos.</t>
  </si>
  <si>
    <t>Número de programas de salas concertadas realizadas y apoyadas.</t>
  </si>
  <si>
    <t>Numero de fondos de circulación e itinerancia para los artistas locales creados.</t>
  </si>
  <si>
    <t>Número de escenarios dedicados al fomento de las manifestaciones culturales mantenidos.</t>
  </si>
  <si>
    <t>Número de intervenciones realizadas en  los espacios de encuentro ciudadano desde la apropiación artística y cultural.</t>
  </si>
  <si>
    <t>Número de programas de recuperación, mantenimiento, conservación, promoción y difusión del patrimonio mueble, inmueble y cultural del municipio implementados.</t>
  </si>
  <si>
    <t>Número de acciones de recuperación, mantenimiento y/o conservación del patrimonio mueble e inmueble del Municipio realizados.</t>
  </si>
  <si>
    <t>Número de investigaciones realizadas para el rescate y difusión de la memoria y el patrimonio intangible de la ciudad realizadas.</t>
  </si>
  <si>
    <t>Número de acciones de fortalecimiento para el Teatro Santander.</t>
  </si>
  <si>
    <t>Número de acciones desarrolladas para el aprovechamiento y fortalecimiento del Centro Cultural del Oriente.</t>
  </si>
  <si>
    <t>Número de bienes de interés cultural adquiridos para el fortalecimiento de las actividades del Municipio.</t>
  </si>
  <si>
    <t>Número de estrategias de recuperación, mantenimiento, conservación, promoción, difusión del patrimonio fílmico y audiovisual de la CINETECA PÚBLICA implementadas y mantenidas.</t>
  </si>
  <si>
    <t>Número de estrategias de recuperación, mantenimiento, conservación, promoción de piezas museológicas y documentales implementadas y mantenidas.</t>
  </si>
  <si>
    <t>Número de programas de soporte y apoyo al fortalecimiento de los procesos existentes en oficios implementados.</t>
  </si>
  <si>
    <t>Número de estrategias de reconocimiento y difusión artística mantenidas.</t>
  </si>
  <si>
    <t>Número de programas de alianzas globales implementadas y mantenidas con ciudades que permita la promoción cultural de la ciudad.</t>
  </si>
  <si>
    <t>Número de estrategias de promoción y difusión del patrimonio cultural implementadas y mantenidas como medio para  incrementar la oferta turistica del municipio.</t>
  </si>
  <si>
    <t>Número de políticas públicas formuladas e implementadas que impulsen a Bucaramanga como industria turística.</t>
  </si>
  <si>
    <t>Número de Planes Estratégicos de Turismo formulados e implementados.</t>
  </si>
  <si>
    <t>Número de personas capacitadas en temáticas asociadas a turismo que cuentan con el registro nacional de turismo vigente.</t>
  </si>
  <si>
    <t>Número de ferias celebradas.</t>
  </si>
  <si>
    <t>Número de acciones realizadas para el fortalecimiento del Bureau de Convenciones y Visitantes de Bucaramanga.</t>
  </si>
  <si>
    <t>Número de centros de convenciones - NEOMUNDO terminados.</t>
  </si>
  <si>
    <t>Número de M2 de espacio público habilitados para garantizar el uso y goce efectivo.</t>
  </si>
  <si>
    <t>Número de M2 de cesiones tipo A, cesiones obligatorias, andenes y vías.</t>
  </si>
  <si>
    <t>Número de vendedores informales beneficiados con proyectos estratégicos o de reubicación.</t>
  </si>
  <si>
    <t>Promoción del desarrollo</t>
  </si>
  <si>
    <t>Porcentaje de parques con mantenimiento anual realizado.</t>
  </si>
  <si>
    <t>Número de equipamientos comunitarios (sociales, deportivos y culturales: canchas sintéticas, muulticentros deportivos, salones comunales, entre otros) intervenidos y/o constuidos.</t>
  </si>
  <si>
    <t>Número de M2 de andenes construidos.</t>
  </si>
  <si>
    <t>Número de adecuaciones y/o mantenimientos realizados a las plazas de mercado a cargo del municipio.</t>
  </si>
  <si>
    <t>Número de intervenciones en espacio público "La piel de la democracia" realizadas.</t>
  </si>
  <si>
    <t>Número de M2 de espacio público mejorados en el centro de la ciudad.</t>
  </si>
  <si>
    <t>Porcentaje de avance en la rehabilitación de la plaza San Mateo.</t>
  </si>
  <si>
    <t>Porcentaje de avance en la construcción del  subsector del parque lineal Rio de Oro.</t>
  </si>
  <si>
    <t>Porcentaje de avance en la construcción del  subsector del parque sobre la quebrada la Esperanza.</t>
  </si>
  <si>
    <t xml:space="preserve">Porcentaje de avance en la construcción del subsector del parque lineal sobre la Quebrada la Iglesia. </t>
  </si>
  <si>
    <t xml:space="preserve">Porcentaje de recuperación paisajística del parque metropolitano del norte. </t>
  </si>
  <si>
    <t>Porcentaje de recuperación de la estación Café Madrid.</t>
  </si>
  <si>
    <t>Número de intervenciones estratégicas mantenidas para las diferentes plazas de mercado a cargo del municipio.</t>
  </si>
  <si>
    <t>Número de estudios de diagnóstico realizados en las plazas de mercado a cargo del Municipio.</t>
  </si>
  <si>
    <t>Número de operativos de recuperación, control y preservación del espacio público realizados.</t>
  </si>
  <si>
    <t>Número de estudios y diseños actualizados de la plaza San Mateo.</t>
  </si>
  <si>
    <t>Número de escenarios dedicados al fomento de las manifestaciones culturales en la zona norte de la ciudad.</t>
  </si>
  <si>
    <t>Número de planes de pintura urbana y de mantenimiento del espacio público y ornato de la ciudad (muros, puentes, escaleras, andentes, entre otros) formulados e implementados.</t>
  </si>
  <si>
    <t>Número de casas de justicia del sur creadas y mantenidas.</t>
  </si>
  <si>
    <t>Número de casas de justicia en el Norte mantenidas, mejoradas y con más servicios a la ciudadanía.</t>
  </si>
  <si>
    <t>Número de jueces de paz implementados.</t>
  </si>
  <si>
    <t>Número de estrategias de promoción denominadas “casa de justicia móvil” implementadas en comunidades aledañas a las casas de justicia.</t>
  </si>
  <si>
    <t>Número de cámaras adquiridas para el circuito cerrado de televisión.</t>
  </si>
  <si>
    <t>Número de Planes Integrales de Seguridad (PISCC) formulados e implementados en conjunto con autoridades del Comité Municipal de Orden Público.</t>
  </si>
  <si>
    <t>Número de estaciones de policía en el centro adecuadas y puestas en funcionamiento.</t>
  </si>
  <si>
    <t>Número de CAIs de Policía remodelados y adecuados.</t>
  </si>
  <si>
    <t>Número de frentes de seguridad mantenidos.</t>
  </si>
  <si>
    <t>Número de Centros de Prevención y Protección habilitados al servicio de la Policía.</t>
  </si>
  <si>
    <t>Número de estrategias del Modelo Nacional Vigilancia comunitaria por cuadrantes de la Policía apoyadas en la implementación y mantenidas.</t>
  </si>
  <si>
    <t>Número de metodologías de puntos críticos para la seguridad ciudadana de la policía apoyadas en su implementación y mantenidas.</t>
  </si>
  <si>
    <t>Número de estrategias de focalización o territorialización implementadas en conjunto con demás autoridades de Seguridad.</t>
  </si>
  <si>
    <t>Número de herramientas tecnológicas para la denuncia e información ciudadana implementadas y mantenidas (Red Virtual de Seguridad).</t>
  </si>
  <si>
    <t>Número de estrategias interinstitucionales mantenidas para la inspección, vigilancia y control de los establecimientos de comercio.</t>
  </si>
  <si>
    <t>Número de operativos realizados para el control a la comercialización de combustibles lícitos e ilícitos.</t>
  </si>
  <si>
    <t>Número de operativos para la protección al consumidor realizados.</t>
  </si>
  <si>
    <t>Número de capacitaciones y/o socializaciones dirigidas a comunidad y comerciantes sobre las normas de protección al consumidor realizadas.</t>
  </si>
  <si>
    <t>Número de estrategias de Reacción Inmediata Municipal (RIMB) mantenidos y fortalecidos.</t>
  </si>
  <si>
    <t>Número de estrategias mantenidas promover y mantener la Escuela de Convivencia, Tolerancia y Seguridad Ciudadana institucionalizada por el Decreto 0269 de 2012.</t>
  </si>
  <si>
    <t>Número de estrategias de promoción comunitaria de los mecanismos alternativos de solución de conflictos a través de la unidad móvil de la conciliación mantenidas.</t>
  </si>
  <si>
    <t>Número de observatorios del delito mantenidos y fortalecidos.</t>
  </si>
  <si>
    <t>Número de programas de Tolerancia en Movimiento mantenidos institucionalizados por el Acierdo Municipal 026 del 2014.</t>
  </si>
  <si>
    <t>Número de conversatorios realizados para la promoción de los derechos humanos con enfoque diferencial.</t>
  </si>
  <si>
    <t>Porcentaje de víctimas de la trata de personas con asistencia y apoyo.</t>
  </si>
  <si>
    <t>Número de campañas comunitarias desarrolladas para la prevención de la trata de personas adelantadas a nivel masivo en barrios, colegios y sitios de concurrencia pública.</t>
  </si>
  <si>
    <t>Número de políticas públicas de derechos humanos, formuladas e implementadas.</t>
  </si>
  <si>
    <t>Número de planes realizados de protección de la labor de líderes sociales, comunales, políticos y defensores de derechos humanos en coordinación con autoridades de policía y organismos nacionales e internacionales de protección de los derechos humanos.</t>
  </si>
  <si>
    <t>Número de planes realizados para la reactivación, fortalecimiento y funcionamiento del Consejo Municipal de Paz.</t>
  </si>
  <si>
    <t>Número de observatorios de paz de Bucaramanga implementados.</t>
  </si>
  <si>
    <t>Porcentaje de avance en la creación de la organización "Empresa madre" para impulsar la innovación y el emprendimiento social.</t>
  </si>
  <si>
    <t>Número de convocatorias realizadas para el apoyo a proyectos con apalancamiento financiero a través de  la bolsa de recursos destinada al programa de capital semilla (empresas de economía solidaria).</t>
  </si>
  <si>
    <t>Número de convocatorias realizadas para los proyectos de emprendimiento presentados a través del  programa  IMEBU - Fondo Emprender en alianza con el SENA.</t>
  </si>
  <si>
    <t>Número de emprendedores apoyados mediante el otorgamiento de crédito.</t>
  </si>
  <si>
    <t>Número de empresas o proyectos de innovación social de alto impacto creadas en los sectores priorizados.</t>
  </si>
  <si>
    <t>Porcentaje de avance en la creación del laboratorio de creatividad e innovación social para la región.</t>
  </si>
  <si>
    <t>Número de eventos de emprendimiento y/o innovación de gran formato realizados para los jóvenes empresarios.</t>
  </si>
  <si>
    <t>Porcentaje de avance en la construcción de la visión prospectiva empresarial de la ciudad región  homologada por los actores del ecosistema de innovación.</t>
  </si>
  <si>
    <t>Porcentaje de avance en la optimización del ecosistema de innovación de la ciudad integrando los diferentes actores.</t>
  </si>
  <si>
    <t>Porcentaje de avance en el diseño e implementación del megaportal del emprendimiento y la innovación.</t>
  </si>
  <si>
    <t>Número de programas virtuales apoyados en la creación con enfoque en: liderazgo de principios lógica, ética y estética, emprendimiento e innovación.</t>
  </si>
  <si>
    <t>Número de aplicaciones de georreferenciación implementadas como prueba piloto para brindar información de mercado a los emprendedores.</t>
  </si>
  <si>
    <t>Número de planes estratégicos empresariales con herramientas gerenciales para la innovación con acompañamiento en la formulación.</t>
  </si>
  <si>
    <t>Número de sectores empresariales priorizados con modelos de innovación desarrollados.</t>
  </si>
  <si>
    <t>Número de planes estratégicos empresariales compañados en la implementación para el mejoramiento de la productividad y competitividad.</t>
  </si>
  <si>
    <t>Número de créditos otorgados a micro y famiempresas de la zona urbana y rural.</t>
  </si>
  <si>
    <t>Número de Planes estratégicos exportadores formulados.</t>
  </si>
  <si>
    <t>Porcentaje de avance en el diseño, implementación y mantenimiento de una estrategia de comercialización de productos en nuevos mercados nacionales o internacionales por sector priorizado.</t>
  </si>
  <si>
    <t>Número de grupos de dirección y formulación de proyectos (estándar PMI) implementados y mantenidos para consecución de recursos de cooperación nacional e internacional.</t>
  </si>
  <si>
    <t>Número de estrategias de trabajo implementadas y mantenidas con la Oficina de Asuntos Internacionales.</t>
  </si>
  <si>
    <t>Número de personas del transporte público legal formadas en sector turístico (hoteles, centros comerciales, parques, museos, bibliotecas, monumentos, etc).</t>
  </si>
  <si>
    <t>Número de participaciones de las Empresas Industriales del municipio de bucaramanga en eventos de comercialización de productos locales en mercados regionales y nacionales.</t>
  </si>
  <si>
    <t>Número de personas del transporte público legal capacitados integralmente en una segunda lengua.</t>
  </si>
  <si>
    <t>Número de ventanillas únicas del constructor fortalecidas y mantenidas.</t>
  </si>
  <si>
    <t>Número de sistemas de inspección, vigilancia y control - IVC de establecimientos comerciales, industriales y dotacionales fortalecidos y mantenidos.</t>
  </si>
  <si>
    <t>Porcentaje de la capacidad instalada de Instituto Municipal de Empleo y Fomento Empresarial de Bucaramanga - IMEBU mantenida.</t>
  </si>
  <si>
    <t>Número de personas vinculados en empleos formales, dignos y decentes.</t>
  </si>
  <si>
    <t>Número de empresas sensibilizadas para el fomento del empleo y trabajo decente.</t>
  </si>
  <si>
    <t>Número de estrategias de comunicaciones implementadas y mantenidas para la socialización del servicio público de empleo.</t>
  </si>
  <si>
    <t>Número de estrategias de vinculación del sector empresarial al servicio público de empleo implementadas y mantenidas.</t>
  </si>
  <si>
    <t>Número de comités de articulación del servicio público de empelo creados y mantenidos.</t>
  </si>
  <si>
    <t>Número de personas formadas en competencias laborales específicas.</t>
  </si>
  <si>
    <t>Número de personas en condición de vulnerabilidad que aceden a una vacante laboral.</t>
  </si>
  <si>
    <t>Número de Observatorios del Empleo mantenidos y fortalecidos.</t>
  </si>
  <si>
    <t>Número de becas otorgadas para cursar programas profesionales en instituciones educativas públicas que operen en la ciudad para los sectores priorizados.</t>
  </si>
  <si>
    <t>Número de becas otorgadas para cursar programas técnico profesional en instituciones educativas públicas que operen en la ciudad para los sectores priorizados.</t>
  </si>
  <si>
    <t>Número de becas otorgadas para cursar programas tecnológicos en instituciones educativas públicas que operen en la ciudad para los sectores priorizados.</t>
  </si>
  <si>
    <t>Número de becas otorgadas para cursar programas técnico laboral en instituciones educativas públicas que operen en la ciudad para los sectores priorizados.</t>
  </si>
  <si>
    <t>Número de investigaciones realizadas sobre el mercado laboral.</t>
  </si>
  <si>
    <t>Número de boletines generados sobre los indicadores de empleo que genera el observatorio.</t>
  </si>
  <si>
    <t>Número de revisiones realizadas al diseño del portal norte.</t>
  </si>
  <si>
    <t>Porcentaje de avance en la gestión contractual para la construcción del portal norte.</t>
  </si>
  <si>
    <t>Número de estrategias de cultura "METROLÍNEA como un bien de todos" implementadas y mantenidas.</t>
  </si>
  <si>
    <t>Número de reestructuraciones operativas, financieras y jurídicas del SITM realizados.</t>
  </si>
  <si>
    <t>Número de contratos de concesión con seguimiento y control realizados y mantenidos.</t>
  </si>
  <si>
    <t>Número de rutas de vías alimentadoras adecuadas en el norte de la ciudad para el ingreso del sistema.</t>
  </si>
  <si>
    <t>Número de Sistemas Integrados de Transporte Público Metropolitano con apoyo para la evaluación de viabilidad.</t>
  </si>
  <si>
    <t>Número de puentes peatonales construidos.</t>
  </si>
  <si>
    <t>Número de oficinas de la bicicleta creadas y matenidas.</t>
  </si>
  <si>
    <t>Número de planes piloto de sistema de bicicletas públicas implementados y puestos en marcha.</t>
  </si>
  <si>
    <t>7. Energía asequible y no contaminante</t>
  </si>
  <si>
    <t>Número de kms de ciclorutas para transporte urbano implementados.</t>
  </si>
  <si>
    <t>Número de corredores peatonales incentivados.</t>
  </si>
  <si>
    <t>Porcentaje de avance de los estudios y diseños para la implementación de escaleras eléctricas.</t>
  </si>
  <si>
    <t>Porcentaje de avance en la evaluación del sistema de transporte alternativo para el norte.</t>
  </si>
  <si>
    <t>Porcentaje de avance en el diseño y en la implementación del centro de investigación del tránsito vehicular y peatonal.</t>
  </si>
  <si>
    <t>Número de estrategias de control vial formulados e implementados.</t>
  </si>
  <si>
    <t>Porcentaje de avance de la actualización de la red semafórica de la ciudad.</t>
  </si>
  <si>
    <t>Número de sistemas georeferenciados de información de la red semafórica y señales de tránsito implementados y mantenidos.</t>
  </si>
  <si>
    <t>Porcentaje de la señalización horizontal mantenida.</t>
  </si>
  <si>
    <t>Número de M2 de señalización horizontal nueva demarcada.</t>
  </si>
  <si>
    <t>Número de acciones de mantenimiento realizadas a la señalización vertical y/o elevada.</t>
  </si>
  <si>
    <t>Número de señales de tránsito verticales y/o elevadas repuestas y/o instaladas.</t>
  </si>
  <si>
    <t>Número de señales de tránsito verticales repuestas.</t>
  </si>
  <si>
    <t>Número de señales de tránsito verticales instaladas.</t>
  </si>
  <si>
    <t>Número de estudios del plan especial de parqueaderos elaborados.</t>
  </si>
  <si>
    <t>Número de operativos de control al transporte informal realizados.</t>
  </si>
  <si>
    <t>Número de cruces peatonales demarcadas.</t>
  </si>
  <si>
    <t>Número de zonas de estacionamiento transitorio implementadas y demarcadas.</t>
  </si>
  <si>
    <t>Número de programas integrales de cultura vial.</t>
  </si>
  <si>
    <t>Número de puentes peatonales construido.</t>
  </si>
  <si>
    <t>Número de M2 de malla vial urbana mejorados y/o construidos.</t>
  </si>
  <si>
    <t>Porcentaje de avance en la actualización de los estudios y diseños para la construcción conexión Oriente-Occidente.</t>
  </si>
  <si>
    <t>Porcentaje de avance en la construcción de un tramo de la Conexión Oriente - Occidente</t>
  </si>
  <si>
    <t>Número de megaobras terminadas.</t>
  </si>
  <si>
    <t>Porcentaje de gestión apoyada para  la estructuración de la nueva concesión vial de la Zona Metropolitana de Bucaramanga (ZMB).</t>
  </si>
  <si>
    <t>Porcentaje de avance en la construcción de la Transversal del Cristal (una calzada doble vía) en el sur de la ciudad, en coordinación con el Área Metropolitana de Bucaramanga y el municipio de Floridablanca.</t>
  </si>
  <si>
    <t>Número de proyectos gestionados de infraestructura vial urbana estructurados y financiados y/o APP.</t>
  </si>
  <si>
    <t>Número de kms de vías rurales con transitabilidad mantenida.</t>
  </si>
  <si>
    <t>Número de ML de placa huella construidas.</t>
  </si>
  <si>
    <t>Número de unidades familiares beneficiadas con gas (sector rural).</t>
  </si>
  <si>
    <t>Servicios Públicos</t>
  </si>
  <si>
    <t>Número de plantas de potabilización (sector rural) adquiridas.</t>
  </si>
  <si>
    <t>Número de acueductos (sector rural) repotenciados.</t>
  </si>
  <si>
    <t>Número de Plnatas de Tratamiento de Agua Residuales - PTAR compactas adquiridas para el sector rural.</t>
  </si>
  <si>
    <t>Número de pozos sépticos construidos para el sector rural.</t>
  </si>
  <si>
    <t>Número de redes de acueducto y alcantarillado gestionados y/o construidos en barrios legalizados.</t>
  </si>
  <si>
    <t>Número de usuarios beneficiados con la cobertura de electrificación rural en los tres corregimientos.</t>
  </si>
  <si>
    <t>Número de acueductos veredales construidos.</t>
  </si>
  <si>
    <t>Porcentaje de cobertura del servicio de gas del sector urbano garantizado.</t>
  </si>
  <si>
    <t>Porcentaje de proyectos complementarios de obras de conducción para el embalse de Bucaramanga gestionados.</t>
  </si>
  <si>
    <t>Número de luminarias sustituidas a LED.</t>
  </si>
  <si>
    <t>Número de luminarias expandidas.</t>
  </si>
  <si>
    <t>Número de proyectos de acuerdos municipales elaborados para la exención del alumbrado público de la zona residencial rural.</t>
  </si>
  <si>
    <t>Número de puntos de telemedida instalados y puestos en marcha.</t>
  </si>
  <si>
    <t>Número de proyectos pilotos de energía solar puestos en funcionamiento.</t>
  </si>
  <si>
    <t>Número de parques y/o escenarios públicos modernizados en su alumbrado público.</t>
  </si>
  <si>
    <t>Porcentaje de nuevos espacios públicos con alumbrado público instalado.</t>
  </si>
  <si>
    <t>Porcentaje de luminarias que se encuentran en funcionamiento.</t>
  </si>
  <si>
    <t>Número de redes de plataforma de carpooling (carro compartido) implementados y mantenidos.</t>
  </si>
  <si>
    <t>Fortalecimiento institucional</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</si>
  <si>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</si>
  <si>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</si>
  <si>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</si>
  <si>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</si>
  <si>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</si>
  <si>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</si>
  <si>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META A MARZO 2017: 20%</t>
  </si>
  <si>
    <t>Número de proyectos elaborados por adolescentes y/o jóvenes estudiantes de los colegios oficiales, universidades y otros grupos poblacionales priorizados con acompañamiento.</t>
  </si>
  <si>
    <t>Acompañar  la formulación de 700 proyectos elaborados por  adolescentes y/o jóvenes estudiantes de los instituciones educativas oficiales, universidades y otros grupos poblacionales priorizados.</t>
  </si>
  <si>
    <t>PROMEDIO
2016 - 2017</t>
  </si>
  <si>
    <t>Cumplimiento Acumulado</t>
  </si>
  <si>
    <t>Número de espacios garantizados del centro de convenciones de Bucaramanga como eje central del desarrollo del turismo de reuniones en el municipio.</t>
  </si>
  <si>
    <t>FECHA DE CORTE: 31/03/2017</t>
  </si>
  <si>
    <t>Sec. Interior</t>
  </si>
  <si>
    <t>Sec. Desarrollo Social</t>
  </si>
  <si>
    <t>Sec. Educación</t>
  </si>
  <si>
    <t>Sec. Hacienda</t>
  </si>
  <si>
    <t>Sec. Planeación</t>
  </si>
  <si>
    <t>Sec. Infraestructura</t>
  </si>
  <si>
    <t>Ofc. Prensa</t>
  </si>
  <si>
    <t>Sec. Administrativa</t>
  </si>
  <si>
    <t>Asesor TIC</t>
  </si>
  <si>
    <t>Sec. Jurídica</t>
  </si>
  <si>
    <t>Dir. Tránsito</t>
  </si>
  <si>
    <t>Sec. Salud y Ambiente</t>
  </si>
  <si>
    <t>Ofc. Control Interno Disciplinario</t>
  </si>
  <si>
    <t>Ofc. Control Interno</t>
  </si>
  <si>
    <t>METROLÍNEA</t>
  </si>
  <si>
    <t>22141 22151 22161</t>
  </si>
  <si>
    <t>O535060101 O535060102 O535060103 O535060104</t>
  </si>
  <si>
    <t>2.2.1.35.2</t>
  </si>
  <si>
    <t>2.2.1.35.3</t>
  </si>
  <si>
    <t>2.2.1.35.4</t>
  </si>
  <si>
    <t>2210289 2210272 2210277</t>
  </si>
  <si>
    <t>0542900401</t>
  </si>
  <si>
    <t>2210917 2210244</t>
  </si>
  <si>
    <t>2,4,1,3,1,1</t>
  </si>
  <si>
    <t>2,4,1,3,1,2</t>
  </si>
  <si>
    <t>2,4,1,3,1,3</t>
  </si>
  <si>
    <t>2,4,1,3,1,4</t>
  </si>
  <si>
    <t>2210710 2210874</t>
  </si>
  <si>
    <t>2210289 2210244</t>
  </si>
  <si>
    <t>221111 221211 22131</t>
  </si>
  <si>
    <t>05410706</t>
  </si>
  <si>
    <t>05410708 05410709 05413101 05413102</t>
  </si>
  <si>
    <t>05410707</t>
  </si>
  <si>
    <t>03219108</t>
  </si>
  <si>
    <t>2210040  2210042 2210057 2210043 2210044 2210046 2210047  2210048</t>
  </si>
  <si>
    <t>2210015 2210052 2210054 2210954 2210954 2210001 2210003 2210008 2210002</t>
  </si>
  <si>
    <t>2210645 2210644</t>
  </si>
  <si>
    <t>2210146  2210991</t>
  </si>
  <si>
    <t>2210324  2210555</t>
  </si>
  <si>
    <t>2210331 2210900</t>
  </si>
  <si>
    <t>2210544 2210545</t>
  </si>
  <si>
    <t>2210544 2210289</t>
  </si>
  <si>
    <t>2210206 2210289</t>
  </si>
  <si>
    <t>2210233 2210246 2210246 2210289</t>
  </si>
  <si>
    <t>2210247 2210997 2210289</t>
  </si>
  <si>
    <t>2210239 2212398</t>
  </si>
  <si>
    <t>2,4,1,1,1,1</t>
  </si>
  <si>
    <t>2,4,1,1,1,2</t>
  </si>
  <si>
    <t>2,4,1,1,2,1</t>
  </si>
  <si>
    <t>2,4,1,1,2,2</t>
  </si>
  <si>
    <t>2,4,1,1,3,1</t>
  </si>
  <si>
    <t>2,4,1,1,3,2</t>
  </si>
  <si>
    <t>2,4,1,1,3,3</t>
  </si>
  <si>
    <t>2,4,1,1,4,1</t>
  </si>
  <si>
    <t>2,4,1,1,5,1</t>
  </si>
  <si>
    <t>2,4,1,1,6,1</t>
  </si>
  <si>
    <t>2,4,1,1,6,2</t>
  </si>
  <si>
    <t>2,4,1,1,6,3</t>
  </si>
  <si>
    <t>2.2.1.40.2</t>
  </si>
  <si>
    <t>2.2.1.32.1</t>
  </si>
  <si>
    <t>2.2.1.32.2</t>
  </si>
  <si>
    <t>2.2.1.32.3</t>
  </si>
  <si>
    <t>2.2.1.32.4</t>
  </si>
  <si>
    <t>2.2.1.32.5</t>
  </si>
  <si>
    <t>2.2.1.32.6</t>
  </si>
  <si>
    <t>2.2.1.32.7</t>
  </si>
  <si>
    <t>2.2.1.32.9</t>
  </si>
  <si>
    <t>2.2.1.34.2</t>
  </si>
  <si>
    <t>2.2.1.34.3</t>
  </si>
  <si>
    <t>2.2.1.34.4</t>
  </si>
  <si>
    <t>2.2.1.34.5</t>
  </si>
  <si>
    <t>2.2.1.34.7</t>
  </si>
  <si>
    <t>2.2.1.34.8</t>
  </si>
  <si>
    <t>2.2.1.33.3</t>
  </si>
  <si>
    <t>2.2.1.33.4</t>
  </si>
  <si>
    <t>2.2.1.33.5</t>
  </si>
  <si>
    <t>2.2.1.33.6</t>
  </si>
  <si>
    <t>2.2.1.33.9</t>
  </si>
  <si>
    <t>2.2.1.38.2</t>
  </si>
  <si>
    <t>2,2,1,36,2</t>
  </si>
  <si>
    <t>2,2,1,36,3</t>
  </si>
  <si>
    <t>2,2,1,36,4</t>
  </si>
  <si>
    <t>2,2,1,36,6</t>
  </si>
  <si>
    <t>2,2,1,36,7</t>
  </si>
  <si>
    <t>2,2,1,36,8</t>
  </si>
  <si>
    <t>2,2,1,41,2</t>
  </si>
  <si>
    <t>2,2,1,37,2</t>
  </si>
  <si>
    <t>2,2,1,37,3</t>
  </si>
  <si>
    <t>-</t>
  </si>
  <si>
    <t>2210606 2210196</t>
  </si>
  <si>
    <t>2210818 2210330</t>
  </si>
  <si>
    <t>2.2.1.39.3</t>
  </si>
  <si>
    <t>0542900102</t>
  </si>
  <si>
    <t>0542900101</t>
  </si>
  <si>
    <t>'0542900103</t>
  </si>
  <si>
    <t>0542900104</t>
  </si>
  <si>
    <t>0542900105</t>
  </si>
  <si>
    <t>0542900106</t>
  </si>
  <si>
    <t>0542900201</t>
  </si>
  <si>
    <t>0542900202</t>
  </si>
  <si>
    <t>0542900203</t>
  </si>
  <si>
    <t>054290301</t>
  </si>
  <si>
    <t>05421301</t>
  </si>
  <si>
    <t>O535020101</t>
  </si>
  <si>
    <t>O535020101 O535020201</t>
  </si>
  <si>
    <t>O535130101</t>
  </si>
  <si>
    <t>O53507050101</t>
  </si>
  <si>
    <t>O53507050102</t>
  </si>
  <si>
    <t>O53507050103</t>
  </si>
  <si>
    <t>O53507050105
O535900301</t>
  </si>
  <si>
    <t>2210662   2210275</t>
  </si>
  <si>
    <t>Asesor TIC.</t>
  </si>
  <si>
    <t>99,72%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</si>
</sst>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0.0%"/>
    <numFmt numFmtId="166" formatCode="#,##0.0"/>
    <numFmt numFmtId="167" formatCode="#,##0.000"/>
    <numFmt numFmtId="168" formatCode="0.0"/>
  </numFmts>
  <fonts count="33" x14ac:knownFonts="1">
    <font>
      <sz val="11"/>
      <color theme="1"/>
      <name val="Arial"/>
      <family val="2"/>
    </font>
    <font>
      <sz val="11"/>
      <color indexed="8"/>
      <name val="Arial"/>
      <family val="2"/>
    </font>
    <font>
      <b/>
      <sz val="12"/>
      <name val="Arial"/>
    </font>
    <font>
      <sz val="12"/>
      <name val="Arial"/>
    </font>
    <font>
      <b/>
      <sz val="12"/>
      <color indexed="10"/>
      <name val="Arial"/>
      <family val="2"/>
    </font>
    <font>
      <sz val="12"/>
      <color indexed="8"/>
      <name val="Arial"/>
      <family val="2"/>
    </font>
    <font>
      <b/>
      <sz val="12"/>
      <color indexed="8"/>
      <name val="Arial"/>
      <family val="2"/>
    </font>
    <font>
      <b/>
      <sz val="12"/>
      <name val="Arial"/>
    </font>
    <font>
      <sz val="11"/>
      <name val="Arial"/>
      <family val="2"/>
    </font>
    <font>
      <sz val="12"/>
      <color theme="1"/>
      <name val="Arial"/>
    </font>
    <font>
      <b/>
      <sz val="12"/>
      <color theme="1"/>
      <name val="Arial"/>
      <family val="2"/>
    </font>
    <font>
      <sz val="12"/>
      <color rgb="FF000000"/>
      <name val="Arial"/>
      <family val="2"/>
    </font>
    <font>
      <b/>
      <sz val="12"/>
      <color theme="0"/>
      <name val="Arial"/>
      <family val="2"/>
    </font>
    <font>
      <i/>
      <sz val="12"/>
      <color theme="1"/>
      <name val="Arial"/>
      <family val="2"/>
    </font>
    <font>
      <sz val="11"/>
      <color rgb="FF000000"/>
      <name val="Arial"/>
      <family val="2"/>
    </font>
    <font>
      <u/>
      <sz val="11"/>
      <color theme="10"/>
      <name val="Arial"/>
      <family val="2"/>
    </font>
    <font>
      <u/>
      <sz val="11"/>
      <color theme="11"/>
      <name val="Arial"/>
      <family val="2"/>
    </font>
    <font>
      <sz val="12"/>
      <color theme="9"/>
      <name val="Arial"/>
    </font>
    <font>
      <sz val="12"/>
      <color rgb="FFFF0000"/>
      <name val="Arial"/>
    </font>
    <font>
      <b/>
      <sz val="16"/>
      <color theme="1"/>
      <name val="Arial"/>
    </font>
    <font>
      <b/>
      <sz val="14"/>
      <color theme="1"/>
      <name val="Arial"/>
    </font>
    <font>
      <sz val="14"/>
      <color theme="1"/>
      <name val="Arial"/>
    </font>
    <font>
      <b/>
      <sz val="14"/>
      <color theme="0"/>
      <name val="Arial"/>
    </font>
    <font>
      <i/>
      <sz val="14"/>
      <color theme="1"/>
      <name val="Arial"/>
    </font>
    <font>
      <sz val="16"/>
      <color theme="1"/>
      <name val="Arial"/>
    </font>
    <font>
      <b/>
      <sz val="14"/>
      <color indexed="8"/>
      <name val="Arial"/>
    </font>
    <font>
      <b/>
      <sz val="22"/>
      <name val="Arial"/>
    </font>
    <font>
      <sz val="22"/>
      <name val="Arial"/>
    </font>
    <font>
      <sz val="22"/>
      <color indexed="8"/>
      <name val="Arial"/>
    </font>
    <font>
      <sz val="22"/>
      <color theme="1"/>
      <name val="Arial"/>
    </font>
    <font>
      <sz val="12"/>
      <color theme="0"/>
      <name val="Arial"/>
    </font>
    <font>
      <b/>
      <sz val="18"/>
      <color theme="0"/>
      <name val="Arial"/>
    </font>
    <font>
      <b/>
      <sz val="18"/>
      <color theme="1"/>
      <name val="Arial"/>
    </font>
  </fonts>
  <fills count="17">
    <fill>
      <patternFill patternType="none"/>
    </fill>
    <fill>
      <patternFill patternType="gray125"/>
    </fill>
    <fill>
      <patternFill patternType="solid">
        <fgColor rgb="FFFF6600"/>
        <bgColor indexed="64"/>
      </patternFill>
    </fill>
    <fill>
      <patternFill patternType="solid">
        <fgColor rgb="FF0070C0"/>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rgb="FF008000"/>
        <bgColor indexed="64"/>
      </patternFill>
    </fill>
    <fill>
      <patternFill patternType="solid">
        <fgColor theme="3" tint="0.399975585192419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s>
  <borders count="81">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thin">
        <color auto="1"/>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thin">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style="medium">
        <color auto="1"/>
      </right>
      <top/>
      <bottom style="medium">
        <color auto="1"/>
      </bottom>
      <diagonal/>
    </border>
    <border>
      <left style="medium">
        <color auto="1"/>
      </left>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s>
  <cellStyleXfs count="749">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81">
    <xf numFmtId="0" fontId="0" fillId="0" borderId="0" xfId="0"/>
    <xf numFmtId="0" fontId="2" fillId="0" borderId="0" xfId="0" applyFont="1" applyAlignment="1"/>
    <xf numFmtId="0" fontId="9" fillId="0" borderId="0" xfId="0" applyFont="1"/>
    <xf numFmtId="0" fontId="2" fillId="0" borderId="0" xfId="0" applyFont="1" applyAlignment="1">
      <alignment horizontal="center"/>
    </xf>
    <xf numFmtId="0" fontId="3" fillId="0" borderId="0" xfId="0" applyFont="1"/>
    <xf numFmtId="0" fontId="4" fillId="0" borderId="0" xfId="0" applyFont="1"/>
    <xf numFmtId="0" fontId="3" fillId="0" borderId="0" xfId="0" applyFont="1" applyFill="1" applyAlignment="1">
      <alignment horizontal="justify" vertical="center" wrapText="1"/>
    </xf>
    <xf numFmtId="0" fontId="3" fillId="0" borderId="0" xfId="0" applyFont="1" applyAlignment="1">
      <alignment horizontal="center"/>
    </xf>
    <xf numFmtId="165" fontId="3" fillId="0" borderId="0" xfId="0" applyNumberFormat="1" applyFont="1"/>
    <xf numFmtId="0" fontId="9" fillId="0" borderId="3" xfId="0" applyFont="1" applyBorder="1" applyAlignment="1">
      <alignment horizontal="center" vertical="center" wrapText="1"/>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justify" vertical="center" wrapText="1"/>
    </xf>
    <xf numFmtId="3" fontId="9" fillId="2" borderId="12"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3" borderId="14" xfId="0" applyFont="1" applyFill="1" applyBorder="1"/>
    <xf numFmtId="0" fontId="9" fillId="3" borderId="12" xfId="0" applyFont="1" applyFill="1" applyBorder="1"/>
    <xf numFmtId="0" fontId="9" fillId="3" borderId="12" xfId="0" applyFont="1" applyFill="1" applyBorder="1" applyAlignment="1">
      <alignment horizontal="center" vertical="center" wrapText="1"/>
    </xf>
    <xf numFmtId="0" fontId="9" fillId="3" borderId="12" xfId="0" applyFont="1" applyFill="1" applyBorder="1" applyAlignment="1">
      <alignment horizontal="justify" vertical="center" wrapText="1"/>
    </xf>
    <xf numFmtId="3" fontId="9"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justify" vertical="center" wrapText="1"/>
    </xf>
    <xf numFmtId="3" fontId="9" fillId="2" borderId="23" xfId="0" applyNumberFormat="1" applyFont="1" applyFill="1" applyBorder="1" applyAlignment="1">
      <alignment horizontal="center" vertical="center" wrapText="1"/>
    </xf>
    <xf numFmtId="3" fontId="10" fillId="2" borderId="23"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11" fillId="0" borderId="28" xfId="0" applyNumberFormat="1" applyFont="1" applyBorder="1" applyAlignment="1">
      <alignment horizontal="center" vertical="center" wrapText="1"/>
    </xf>
    <xf numFmtId="3" fontId="11" fillId="0" borderId="29"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9" fontId="5" fillId="0" borderId="37" xfId="0" applyNumberFormat="1" applyFont="1" applyFill="1" applyBorder="1" applyAlignment="1">
      <alignment horizontal="center" vertical="center" wrapText="1"/>
    </xf>
    <xf numFmtId="9" fontId="5" fillId="0" borderId="36"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165" fontId="3" fillId="0" borderId="1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5" fillId="0" borderId="25"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justify" vertical="center" wrapText="1"/>
    </xf>
    <xf numFmtId="3" fontId="9"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 fontId="5" fillId="0" borderId="2" xfId="0" quotePrefix="1"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10" fillId="2" borderId="38"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11" fillId="0" borderId="3" xfId="0" applyNumberFormat="1" applyFont="1" applyBorder="1" applyAlignment="1">
      <alignment horizontal="center" vertical="center" wrapText="1"/>
    </xf>
    <xf numFmtId="3" fontId="5" fillId="0" borderId="3"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3" fontId="11" fillId="0" borderId="35" xfId="0" applyNumberFormat="1" applyFont="1" applyBorder="1" applyAlignment="1">
      <alignment horizontal="center" vertical="center" wrapText="1"/>
    </xf>
    <xf numFmtId="3" fontId="11" fillId="0" borderId="25"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9" xfId="0" applyFont="1" applyBorder="1" applyAlignment="1">
      <alignment horizontal="left" vertical="center" wrapText="1"/>
    </xf>
    <xf numFmtId="0" fontId="9" fillId="0" borderId="18" xfId="0" applyFont="1" applyBorder="1" applyAlignment="1">
      <alignment horizontal="left" vertical="center" wrapText="1"/>
    </xf>
    <xf numFmtId="0" fontId="9" fillId="0" borderId="5" xfId="0" applyFont="1" applyBorder="1" applyAlignment="1">
      <alignment horizontal="left" vertical="center" wrapText="1"/>
    </xf>
    <xf numFmtId="3" fontId="5" fillId="0" borderId="9"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0" fontId="9" fillId="0" borderId="6" xfId="0" applyFont="1" applyBorder="1" applyAlignment="1">
      <alignment horizontal="center" vertical="center" wrapText="1"/>
    </xf>
    <xf numFmtId="9" fontId="5" fillId="0" borderId="3" xfId="0" applyNumberFormat="1" applyFont="1" applyFill="1" applyBorder="1" applyAlignment="1">
      <alignment horizontal="center" vertical="center" wrapText="1"/>
    </xf>
    <xf numFmtId="3" fontId="11" fillId="0" borderId="27"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9" fontId="5" fillId="0" borderId="8"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9" fontId="5" fillId="0" borderId="17"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11" fillId="0" borderId="24"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5" fillId="0" borderId="8" xfId="0" applyFont="1" applyFill="1" applyBorder="1" applyAlignment="1">
      <alignment horizontal="justify" vertical="center" wrapText="1"/>
    </xf>
    <xf numFmtId="0" fontId="5" fillId="0" borderId="2" xfId="0" applyNumberFormat="1" applyFont="1" applyFill="1" applyBorder="1" applyAlignment="1">
      <alignment horizontal="justify"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11" fillId="0" borderId="29" xfId="0" applyNumberFormat="1" applyFont="1" applyFill="1" applyBorder="1" applyAlignment="1">
      <alignment horizontal="center" vertical="center" wrapText="1"/>
    </xf>
    <xf numFmtId="3" fontId="11" fillId="0" borderId="28"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3" fontId="11" fillId="0" borderId="1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9" fillId="0" borderId="16"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1" fillId="0" borderId="2" xfId="0" applyFont="1" applyBorder="1" applyAlignment="1">
      <alignment horizontal="justify" vertical="center" wrapText="1"/>
    </xf>
    <xf numFmtId="3" fontId="3" fillId="0" borderId="2" xfId="0" applyNumberFormat="1" applyFont="1" applyBorder="1" applyAlignment="1">
      <alignment horizontal="center" vertical="center" wrapText="1"/>
    </xf>
    <xf numFmtId="0" fontId="11" fillId="0" borderId="3" xfId="0" applyFont="1" applyBorder="1" applyAlignment="1">
      <alignment horizontal="justify" vertical="center" wrapText="1"/>
    </xf>
    <xf numFmtId="3" fontId="3" fillId="0" borderId="3" xfId="0" applyNumberFormat="1" applyFont="1" applyBorder="1" applyAlignment="1">
      <alignment horizontal="center" vertical="center" wrapText="1"/>
    </xf>
    <xf numFmtId="0" fontId="9" fillId="2" borderId="44" xfId="0" applyFont="1" applyFill="1" applyBorder="1" applyAlignment="1">
      <alignment horizontal="center" vertical="center"/>
    </xf>
    <xf numFmtId="3" fontId="11" fillId="0" borderId="9" xfId="0" applyNumberFormat="1" applyFont="1" applyBorder="1" applyAlignment="1">
      <alignment horizontal="center" vertical="center" wrapText="1"/>
    </xf>
    <xf numFmtId="0" fontId="11" fillId="0" borderId="19" xfId="0" applyFont="1" applyFill="1" applyBorder="1" applyAlignment="1">
      <alignment horizontal="justify" vertical="center" wrapText="1"/>
    </xf>
    <xf numFmtId="0" fontId="11" fillId="0" borderId="19" xfId="0" applyFont="1" applyBorder="1" applyAlignment="1">
      <alignment horizontal="justify" vertical="center" wrapText="1"/>
    </xf>
    <xf numFmtId="3" fontId="11" fillId="0" borderId="4"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9" fillId="0" borderId="16" xfId="0"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0" xfId="0" applyFont="1" applyFill="1"/>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3" fontId="3" fillId="0" borderId="50" xfId="0" applyNumberFormat="1" applyFont="1" applyFill="1" applyBorder="1" applyAlignment="1">
      <alignment horizontal="center" vertical="center" wrapText="1"/>
    </xf>
    <xf numFmtId="3" fontId="11" fillId="0" borderId="50"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22"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0" fontId="9" fillId="0" borderId="43" xfId="0" applyFont="1" applyBorder="1" applyAlignment="1">
      <alignment horizontal="left" vertical="center" wrapText="1"/>
    </xf>
    <xf numFmtId="0" fontId="9" fillId="2" borderId="14" xfId="0" applyFont="1" applyFill="1" applyBorder="1" applyAlignment="1">
      <alignment horizontal="center" vertical="center"/>
    </xf>
    <xf numFmtId="0" fontId="9" fillId="2" borderId="14" xfId="0" applyFont="1" applyFill="1" applyBorder="1" applyAlignment="1">
      <alignment horizontal="center" vertical="center" wrapText="1"/>
    </xf>
    <xf numFmtId="0" fontId="5" fillId="0" borderId="50" xfId="0" applyFont="1" applyFill="1" applyBorder="1" applyAlignment="1">
      <alignment horizontal="justify" vertical="center" wrapText="1"/>
    </xf>
    <xf numFmtId="3" fontId="5" fillId="0" borderId="47"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9" fillId="0" borderId="50" xfId="0" applyFont="1" applyBorder="1" applyAlignment="1">
      <alignment horizontal="left" vertical="center" wrapText="1"/>
    </xf>
    <xf numFmtId="0" fontId="9" fillId="0" borderId="50" xfId="0" applyFont="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3" fontId="5" fillId="4" borderId="29" xfId="0" applyNumberFormat="1"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22" xfId="0" applyFont="1" applyBorder="1" applyAlignment="1">
      <alignment horizontal="left" vertical="center" wrapText="1"/>
    </xf>
    <xf numFmtId="0" fontId="9" fillId="0" borderId="41"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0" xfId="0" applyFont="1"/>
    <xf numFmtId="0" fontId="10"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3" fontId="10" fillId="2" borderId="23"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3" fillId="0" borderId="0" xfId="0" applyFont="1" applyFill="1" applyAlignment="1">
      <alignment horizontal="center" vertical="center" wrapText="1"/>
    </xf>
    <xf numFmtId="10" fontId="9" fillId="0" borderId="51" xfId="0" applyNumberFormat="1" applyFont="1" applyBorder="1" applyAlignment="1">
      <alignment horizontal="center" vertical="center"/>
    </xf>
    <xf numFmtId="10" fontId="9" fillId="0" borderId="48" xfId="0" applyNumberFormat="1" applyFont="1" applyFill="1" applyBorder="1" applyAlignment="1">
      <alignment horizontal="center" vertical="center"/>
    </xf>
    <xf numFmtId="10" fontId="9" fillId="0" borderId="5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3" fontId="5" fillId="12" borderId="19" xfId="0" applyNumberFormat="1" applyFont="1" applyFill="1" applyBorder="1" applyAlignment="1">
      <alignment horizontal="center" vertical="center" wrapText="1"/>
    </xf>
    <xf numFmtId="3" fontId="5" fillId="12" borderId="29" xfId="0" applyNumberFormat="1" applyFont="1" applyFill="1" applyBorder="1" applyAlignment="1">
      <alignment horizontal="center" vertical="center" wrapText="1"/>
    </xf>
    <xf numFmtId="3" fontId="5" fillId="12" borderId="2" xfId="0" applyNumberFormat="1" applyFont="1" applyFill="1" applyBorder="1" applyAlignment="1">
      <alignment horizontal="center" vertical="center" wrapText="1"/>
    </xf>
    <xf numFmtId="3" fontId="5" fillId="12" borderId="33" xfId="0" applyNumberFormat="1" applyFont="1" applyFill="1" applyBorder="1" applyAlignment="1">
      <alignment horizontal="center" vertical="center" wrapText="1"/>
    </xf>
    <xf numFmtId="3" fontId="5" fillId="12" borderId="8" xfId="0" applyNumberFormat="1" applyFont="1" applyFill="1" applyBorder="1" applyAlignment="1">
      <alignment horizontal="center" vertical="center" wrapText="1"/>
    </xf>
    <xf numFmtId="3" fontId="5" fillId="12" borderId="3" xfId="0" applyNumberFormat="1" applyFont="1" applyFill="1" applyBorder="1" applyAlignment="1">
      <alignment horizontal="center" vertical="center" wrapText="1"/>
    </xf>
    <xf numFmtId="3" fontId="5" fillId="12" borderId="9" xfId="0"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0" fillId="0" borderId="8" xfId="0" quotePrefix="1" applyFont="1" applyBorder="1" applyAlignment="1">
      <alignment horizontal="center" vertical="center" wrapText="1"/>
    </xf>
    <xf numFmtId="0" fontId="0" fillId="0" borderId="19" xfId="0" quotePrefix="1" applyFont="1" applyBorder="1" applyAlignment="1">
      <alignment horizontal="center" vertical="center" wrapText="1"/>
    </xf>
    <xf numFmtId="0" fontId="0" fillId="0" borderId="19" xfId="0" applyFont="1" applyBorder="1" applyAlignment="1">
      <alignment horizontal="center" vertical="center" wrapText="1"/>
    </xf>
    <xf numFmtId="3" fontId="9" fillId="2" borderId="0"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1" fontId="5" fillId="0" borderId="17"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9" fontId="5" fillId="0" borderId="29" xfId="0" applyNumberFormat="1" applyFont="1" applyFill="1" applyBorder="1" applyAlignment="1">
      <alignment horizontal="center" vertical="center" wrapText="1"/>
    </xf>
    <xf numFmtId="9" fontId="5" fillId="0" borderId="26" xfId="0" applyNumberFormat="1" applyFont="1" applyFill="1" applyBorder="1" applyAlignment="1">
      <alignment horizontal="center" vertical="center" wrapText="1"/>
    </xf>
    <xf numFmtId="9" fontId="5" fillId="0" borderId="34" xfId="0" applyNumberFormat="1" applyFont="1" applyFill="1" applyBorder="1" applyAlignment="1">
      <alignment horizontal="center" vertical="center" wrapText="1"/>
    </xf>
    <xf numFmtId="9" fontId="5" fillId="0" borderId="28"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1" fontId="5" fillId="0" borderId="34"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9" fontId="5" fillId="13" borderId="26" xfId="0" applyNumberFormat="1" applyFont="1" applyFill="1" applyBorder="1" applyAlignment="1">
      <alignment horizontal="center" vertical="center" wrapText="1"/>
    </xf>
    <xf numFmtId="9" fontId="5" fillId="13" borderId="19" xfId="0" applyNumberFormat="1" applyFont="1" applyFill="1" applyBorder="1" applyAlignment="1">
      <alignment horizontal="center" vertical="center" wrapText="1"/>
    </xf>
    <xf numFmtId="9" fontId="5" fillId="13" borderId="34" xfId="0" applyNumberFormat="1" applyFont="1" applyFill="1" applyBorder="1" applyAlignment="1">
      <alignment horizontal="center" vertical="center" wrapText="1"/>
    </xf>
    <xf numFmtId="9" fontId="5" fillId="13" borderId="3" xfId="0" applyNumberFormat="1" applyFont="1" applyFill="1" applyBorder="1" applyAlignment="1">
      <alignment horizontal="center" vertical="center" wrapText="1"/>
    </xf>
    <xf numFmtId="9" fontId="5" fillId="13" borderId="28" xfId="0" applyNumberFormat="1" applyFont="1" applyFill="1" applyBorder="1" applyAlignment="1">
      <alignment horizontal="center" vertical="center" wrapText="1"/>
    </xf>
    <xf numFmtId="9" fontId="5" fillId="13" borderId="2"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xf numFmtId="9" fontId="5" fillId="0" borderId="35"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9" fontId="5" fillId="0" borderId="64" xfId="0"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3" fontId="5" fillId="0" borderId="74" xfId="0" applyNumberFormat="1" applyFont="1" applyFill="1" applyBorder="1" applyAlignment="1">
      <alignment horizontal="center" vertical="center" wrapText="1"/>
    </xf>
    <xf numFmtId="9" fontId="5" fillId="0" borderId="69" xfId="0" applyNumberFormat="1" applyFont="1" applyFill="1" applyBorder="1" applyAlignment="1">
      <alignment horizontal="center" vertical="center" wrapText="1"/>
    </xf>
    <xf numFmtId="9" fontId="5" fillId="0" borderId="78"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9" fontId="9" fillId="2" borderId="0"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3" fontId="11" fillId="0" borderId="47" xfId="0" applyNumberFormat="1" applyFont="1" applyFill="1" applyBorder="1" applyAlignment="1">
      <alignment horizontal="center" vertical="center" wrapText="1"/>
    </xf>
    <xf numFmtId="3" fontId="11" fillId="0" borderId="21"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3" fontId="5" fillId="12" borderId="30" xfId="0" applyNumberFormat="1" applyFont="1" applyFill="1" applyBorder="1" applyAlignment="1">
      <alignment horizontal="center" vertical="center" wrapText="1"/>
    </xf>
    <xf numFmtId="9" fontId="5" fillId="13" borderId="9"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7" xfId="0" applyFont="1" applyFill="1" applyBorder="1" applyAlignment="1">
      <alignment horizontal="center" vertical="center" wrapText="1"/>
    </xf>
    <xf numFmtId="9" fontId="6" fillId="0" borderId="32" xfId="0" applyNumberFormat="1" applyFont="1" applyFill="1" applyBorder="1" applyAlignment="1">
      <alignment horizontal="center" vertical="center" wrapText="1"/>
    </xf>
    <xf numFmtId="9" fontId="6" fillId="0" borderId="25"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9" fontId="6" fillId="0" borderId="21" xfId="0" applyNumberFormat="1" applyFont="1" applyFill="1" applyBorder="1" applyAlignment="1">
      <alignment horizontal="center" vertical="center" wrapText="1"/>
    </xf>
    <xf numFmtId="9" fontId="5" fillId="0" borderId="41" xfId="0" applyNumberFormat="1" applyFont="1" applyFill="1" applyBorder="1" applyAlignment="1">
      <alignment horizontal="center" vertical="center" wrapText="1"/>
    </xf>
    <xf numFmtId="9" fontId="6" fillId="0" borderId="46" xfId="0" applyNumberFormat="1" applyFont="1" applyFill="1" applyBorder="1" applyAlignment="1">
      <alignment horizontal="center" vertical="center" wrapText="1"/>
    </xf>
    <xf numFmtId="9" fontId="6" fillId="0" borderId="36" xfId="0" applyNumberFormat="1" applyFont="1" applyFill="1" applyBorder="1" applyAlignment="1">
      <alignment horizontal="center" vertical="center" wrapText="1"/>
    </xf>
    <xf numFmtId="9" fontId="6" fillId="0" borderId="37" xfId="0" applyNumberFormat="1" applyFont="1" applyFill="1" applyBorder="1" applyAlignment="1">
      <alignment horizontal="center" vertical="center" wrapText="1"/>
    </xf>
    <xf numFmtId="9" fontId="5" fillId="0" borderId="71" xfId="0" applyNumberFormat="1" applyFont="1" applyFill="1" applyBorder="1" applyAlignment="1">
      <alignment horizontal="center" vertical="center" wrapText="1"/>
    </xf>
    <xf numFmtId="9" fontId="6" fillId="0" borderId="75" xfId="0" applyNumberFormat="1" applyFont="1" applyFill="1" applyBorder="1" applyAlignment="1">
      <alignment horizontal="center" vertical="center" wrapText="1"/>
    </xf>
    <xf numFmtId="3" fontId="11" fillId="0" borderId="26"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7" xfId="0" applyNumberFormat="1" applyFont="1" applyFill="1" applyBorder="1" applyAlignment="1">
      <alignment horizontal="center" vertical="center" wrapText="1"/>
    </xf>
    <xf numFmtId="3" fontId="6" fillId="0" borderId="48"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5" fillId="12" borderId="26" xfId="0" applyNumberFormat="1" applyFont="1" applyFill="1" applyBorder="1" applyAlignment="1">
      <alignment horizontal="center" vertical="center" wrapText="1"/>
    </xf>
    <xf numFmtId="3" fontId="5" fillId="12" borderId="28" xfId="0" applyNumberFormat="1" applyFont="1" applyFill="1" applyBorder="1" applyAlignment="1">
      <alignment horizontal="center" vertical="center" wrapText="1"/>
    </xf>
    <xf numFmtId="3" fontId="5" fillId="12" borderId="34" xfId="0" applyNumberFormat="1" applyFont="1" applyFill="1" applyBorder="1" applyAlignment="1">
      <alignment horizontal="center" vertical="center" wrapText="1"/>
    </xf>
    <xf numFmtId="3" fontId="5" fillId="12" borderId="51" xfId="0" applyNumberFormat="1" applyFont="1" applyFill="1" applyBorder="1" applyAlignment="1">
      <alignment horizontal="center" vertical="center" wrapText="1"/>
    </xf>
    <xf numFmtId="3" fontId="5" fillId="12" borderId="50" xfId="0" applyNumberFormat="1" applyFont="1" applyFill="1" applyBorder="1" applyAlignment="1">
      <alignment horizontal="center" vertical="center" wrapText="1"/>
    </xf>
    <xf numFmtId="9" fontId="5" fillId="0" borderId="45" xfId="0" applyNumberFormat="1" applyFont="1" applyFill="1" applyBorder="1" applyAlignment="1">
      <alignment horizontal="center" vertical="center" wrapText="1"/>
    </xf>
    <xf numFmtId="9" fontId="6" fillId="0" borderId="47"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48" xfId="0" applyNumberFormat="1" applyFont="1" applyFill="1" applyBorder="1" applyAlignment="1">
      <alignment horizontal="center" vertical="center" wrapText="1"/>
    </xf>
    <xf numFmtId="3" fontId="11" fillId="0" borderId="35"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9" fontId="17" fillId="0" borderId="19" xfId="0" applyNumberFormat="1"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7" xfId="0" applyNumberFormat="1"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3" fontId="5" fillId="0" borderId="9" xfId="0" quotePrefix="1"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25"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0" fontId="11" fillId="0" borderId="16" xfId="0" applyFont="1" applyFill="1" applyBorder="1" applyAlignment="1">
      <alignment horizontal="justify" vertical="center" wrapText="1"/>
    </xf>
    <xf numFmtId="9" fontId="17" fillId="0" borderId="16"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3" fontId="11" fillId="0" borderId="4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9" fontId="17" fillId="0" borderId="50" xfId="0" applyNumberFormat="1" applyFont="1" applyFill="1" applyBorder="1" applyAlignment="1">
      <alignment horizontal="center" vertical="center" wrapText="1"/>
    </xf>
    <xf numFmtId="9" fontId="17" fillId="0" borderId="45" xfId="0" applyNumberFormat="1" applyFont="1" applyFill="1" applyBorder="1" applyAlignment="1">
      <alignment horizontal="center" vertical="center" wrapText="1"/>
    </xf>
    <xf numFmtId="9" fontId="17" fillId="0" borderId="4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0" fillId="0" borderId="50" xfId="0" applyFont="1" applyBorder="1" applyAlignment="1">
      <alignment horizontal="center" vertical="center" wrapText="1"/>
    </xf>
    <xf numFmtId="0" fontId="8" fillId="0" borderId="59" xfId="0" applyFont="1" applyFill="1" applyBorder="1" applyAlignment="1">
      <alignment horizontal="center" vertical="center" wrapText="1"/>
    </xf>
    <xf numFmtId="0" fontId="10" fillId="0" borderId="0" xfId="0" applyFont="1" applyBorder="1" applyAlignment="1">
      <alignment horizontal="center" vertical="center"/>
    </xf>
    <xf numFmtId="9" fontId="9" fillId="2" borderId="23" xfId="0" applyNumberFormat="1" applyFont="1" applyFill="1" applyBorder="1" applyAlignment="1">
      <alignment horizontal="center" vertical="center" wrapText="1"/>
    </xf>
    <xf numFmtId="9" fontId="18" fillId="13" borderId="19" xfId="0" applyNumberFormat="1" applyFont="1" applyFill="1" applyBorder="1" applyAlignment="1">
      <alignment horizontal="center" vertical="center" wrapText="1"/>
    </xf>
    <xf numFmtId="9" fontId="18" fillId="13" borderId="2" xfId="0" applyNumberFormat="1" applyFont="1" applyFill="1" applyBorder="1" applyAlignment="1">
      <alignment horizontal="center" vertical="center" wrapText="1"/>
    </xf>
    <xf numFmtId="9" fontId="5" fillId="13" borderId="20" xfId="0" applyNumberFormat="1" applyFont="1" applyFill="1" applyBorder="1" applyAlignment="1">
      <alignment horizontal="center" vertical="center" wrapText="1"/>
    </xf>
    <xf numFmtId="9" fontId="18" fillId="13" borderId="9" xfId="0" applyNumberFormat="1" applyFont="1" applyFill="1" applyBorder="1" applyAlignment="1">
      <alignment horizontal="center" vertical="center" wrapText="1"/>
    </xf>
    <xf numFmtId="9" fontId="18" fillId="13" borderId="3" xfId="0" applyNumberFormat="1" applyFont="1" applyFill="1" applyBorder="1" applyAlignment="1">
      <alignment horizontal="center" vertical="center" wrapText="1"/>
    </xf>
    <xf numFmtId="9" fontId="5" fillId="13" borderId="31" xfId="0" applyNumberFormat="1" applyFont="1" applyFill="1" applyBorder="1" applyAlignment="1">
      <alignment horizontal="center" vertical="center" wrapText="1"/>
    </xf>
    <xf numFmtId="9" fontId="18" fillId="13" borderId="8" xfId="0" applyNumberFormat="1" applyFont="1" applyFill="1" applyBorder="1" applyAlignment="1">
      <alignment horizontal="center" vertical="center" wrapText="1"/>
    </xf>
    <xf numFmtId="9" fontId="5" fillId="13" borderId="8" xfId="0" applyNumberFormat="1" applyFont="1" applyFill="1" applyBorder="1" applyAlignment="1">
      <alignment horizontal="center" vertical="center" wrapText="1"/>
    </xf>
    <xf numFmtId="9" fontId="5" fillId="13" borderId="48" xfId="0" applyNumberFormat="1" applyFont="1" applyFill="1" applyBorder="1" applyAlignment="1">
      <alignment horizontal="center" vertical="center" wrapText="1"/>
    </xf>
    <xf numFmtId="9" fontId="18" fillId="13" borderId="16" xfId="0" applyNumberFormat="1" applyFont="1" applyFill="1" applyBorder="1" applyAlignment="1">
      <alignment horizontal="center" vertical="center" wrapText="1"/>
    </xf>
    <xf numFmtId="9" fontId="5" fillId="13" borderId="16" xfId="0" applyNumberFormat="1" applyFont="1" applyFill="1" applyBorder="1" applyAlignment="1">
      <alignment horizontal="center" vertical="center" wrapText="1"/>
    </xf>
    <xf numFmtId="9" fontId="5" fillId="13" borderId="51" xfId="0" applyNumberFormat="1" applyFont="1" applyFill="1" applyBorder="1" applyAlignment="1">
      <alignment horizontal="center" vertical="center" wrapText="1"/>
    </xf>
    <xf numFmtId="9" fontId="18" fillId="13" borderId="50" xfId="0" applyNumberFormat="1" applyFont="1" applyFill="1" applyBorder="1" applyAlignment="1">
      <alignment horizontal="center" vertical="center" wrapText="1"/>
    </xf>
    <xf numFmtId="9" fontId="5" fillId="13" borderId="50" xfId="0" applyNumberFormat="1" applyFont="1" applyFill="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13" fillId="14" borderId="2" xfId="0" applyNumberFormat="1" applyFont="1" applyFill="1" applyBorder="1" applyAlignment="1">
      <alignment horizontal="center" vertical="center" wrapText="1"/>
    </xf>
    <xf numFmtId="9" fontId="13" fillId="14" borderId="17" xfId="0" applyNumberFormat="1" applyFont="1" applyFill="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13" fillId="14" borderId="18" xfId="0" applyNumberFormat="1" applyFont="1" applyFill="1" applyBorder="1" applyAlignment="1">
      <alignment horizontal="center" vertical="center" wrapText="1"/>
    </xf>
    <xf numFmtId="9" fontId="9" fillId="0" borderId="7"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9" fillId="0" borderId="5" xfId="0" applyNumberFormat="1" applyFont="1" applyBorder="1" applyAlignment="1">
      <alignment horizontal="center" vertical="center"/>
    </xf>
    <xf numFmtId="9" fontId="13" fillId="14" borderId="8" xfId="0" applyNumberFormat="1" applyFont="1" applyFill="1" applyBorder="1" applyAlignment="1">
      <alignment horizontal="center" vertical="center" wrapText="1"/>
    </xf>
    <xf numFmtId="9" fontId="13" fillId="14" borderId="6" xfId="0" applyNumberFormat="1" applyFont="1" applyFill="1" applyBorder="1" applyAlignment="1">
      <alignment horizontal="center" vertical="center" wrapText="1"/>
    </xf>
    <xf numFmtId="9" fontId="12" fillId="6" borderId="50" xfId="0" applyNumberFormat="1" applyFont="1" applyFill="1" applyBorder="1" applyAlignment="1">
      <alignment horizontal="center" vertical="center" wrapText="1"/>
    </xf>
    <xf numFmtId="9" fontId="12" fillId="7" borderId="50" xfId="0" applyNumberFormat="1" applyFont="1" applyFill="1" applyBorder="1" applyAlignment="1">
      <alignment horizontal="center" vertical="center" wrapText="1"/>
    </xf>
    <xf numFmtId="9" fontId="12" fillId="8" borderId="50" xfId="0" applyNumberFormat="1" applyFont="1" applyFill="1" applyBorder="1" applyAlignment="1">
      <alignment horizontal="center" vertical="center" wrapText="1"/>
    </xf>
    <xf numFmtId="9" fontId="12" fillId="6" borderId="14" xfId="0" applyNumberFormat="1" applyFont="1" applyFill="1" applyBorder="1" applyAlignment="1">
      <alignment horizontal="center" vertical="center" wrapText="1"/>
    </xf>
    <xf numFmtId="9" fontId="12" fillId="7" borderId="14" xfId="0" applyNumberFormat="1" applyFont="1" applyFill="1" applyBorder="1" applyAlignment="1">
      <alignment horizontal="center" vertical="center" wrapText="1"/>
    </xf>
    <xf numFmtId="9" fontId="12" fillId="8" borderId="14" xfId="0" applyNumberFormat="1" applyFont="1" applyFill="1" applyBorder="1" applyAlignment="1">
      <alignment horizontal="center" vertical="center" wrapText="1"/>
    </xf>
    <xf numFmtId="9" fontId="12" fillId="9" borderId="14" xfId="0" applyNumberFormat="1" applyFont="1" applyFill="1" applyBorder="1" applyAlignment="1">
      <alignment horizontal="center" vertical="center" wrapText="1"/>
    </xf>
    <xf numFmtId="3" fontId="9" fillId="0" borderId="2" xfId="0" applyNumberFormat="1" applyFont="1" applyBorder="1" applyAlignment="1">
      <alignment horizontal="center" vertical="center"/>
    </xf>
    <xf numFmtId="3" fontId="9" fillId="14" borderId="2" xfId="0" applyNumberFormat="1" applyFont="1" applyFill="1" applyBorder="1" applyAlignment="1">
      <alignment horizontal="center" vertical="center"/>
    </xf>
    <xf numFmtId="3" fontId="9" fillId="0" borderId="9" xfId="0" applyNumberFormat="1" applyFont="1" applyBorder="1" applyAlignment="1">
      <alignment horizontal="center" vertical="center"/>
    </xf>
    <xf numFmtId="3" fontId="12" fillId="6" borderId="50" xfId="0" applyNumberFormat="1" applyFont="1" applyFill="1" applyBorder="1" applyAlignment="1">
      <alignment horizontal="center" vertical="center"/>
    </xf>
    <xf numFmtId="3" fontId="9" fillId="14" borderId="8" xfId="0" applyNumberFormat="1" applyFont="1" applyFill="1" applyBorder="1" applyAlignment="1">
      <alignment horizontal="center" vertical="center"/>
    </xf>
    <xf numFmtId="3" fontId="12" fillId="7" borderId="50" xfId="0" applyNumberFormat="1" applyFont="1" applyFill="1" applyBorder="1" applyAlignment="1">
      <alignment horizontal="center" vertical="center"/>
    </xf>
    <xf numFmtId="3" fontId="12" fillId="8" borderId="50" xfId="0" applyNumberFormat="1" applyFont="1" applyFill="1" applyBorder="1" applyAlignment="1">
      <alignment horizontal="center" vertical="center"/>
    </xf>
    <xf numFmtId="9" fontId="6" fillId="0" borderId="24"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3" fontId="6" fillId="0" borderId="51" xfId="0" applyNumberFormat="1" applyFont="1" applyFill="1" applyBorder="1" applyAlignment="1">
      <alignment horizontal="center" vertical="center" wrapText="1"/>
    </xf>
    <xf numFmtId="3" fontId="6" fillId="0" borderId="50" xfId="0" applyNumberFormat="1" applyFont="1" applyFill="1" applyBorder="1" applyAlignment="1">
      <alignment horizontal="center" vertical="center" wrapText="1"/>
    </xf>
    <xf numFmtId="9" fontId="6" fillId="0" borderId="45" xfId="0" applyNumberFormat="1" applyFont="1" applyFill="1" applyBorder="1" applyAlignment="1">
      <alignment horizontal="center" vertical="center" wrapText="1"/>
    </xf>
    <xf numFmtId="3" fontId="6" fillId="0" borderId="58"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9" fontId="6" fillId="0" borderId="71" xfId="0" applyNumberFormat="1" applyFont="1" applyFill="1" applyBorder="1" applyAlignment="1">
      <alignment horizontal="center" vertical="center" wrapText="1"/>
    </xf>
    <xf numFmtId="9" fontId="6" fillId="0" borderId="41" xfId="0" applyNumberFormat="1" applyFont="1" applyFill="1" applyBorder="1" applyAlignment="1">
      <alignment horizontal="center" vertical="center" wrapText="1"/>
    </xf>
    <xf numFmtId="3" fontId="12" fillId="5" borderId="50" xfId="0" applyNumberFormat="1" applyFont="1" applyFill="1" applyBorder="1" applyAlignment="1">
      <alignment horizontal="center" vertical="center"/>
    </xf>
    <xf numFmtId="3" fontId="12" fillId="5" borderId="51" xfId="0" applyNumberFormat="1" applyFont="1" applyFill="1" applyBorder="1" applyAlignment="1">
      <alignment horizontal="center" vertical="center"/>
    </xf>
    <xf numFmtId="3" fontId="9" fillId="0" borderId="28" xfId="0" applyNumberFormat="1" applyFont="1" applyBorder="1" applyAlignment="1">
      <alignment horizontal="center" vertical="center"/>
    </xf>
    <xf numFmtId="3" fontId="9" fillId="14" borderId="28" xfId="0" applyNumberFormat="1" applyFont="1" applyFill="1" applyBorder="1" applyAlignment="1">
      <alignment horizontal="center" vertical="center"/>
    </xf>
    <xf numFmtId="3" fontId="9" fillId="0" borderId="20" xfId="0" applyNumberFormat="1" applyFont="1" applyBorder="1" applyAlignment="1">
      <alignment horizontal="center" vertical="center"/>
    </xf>
    <xf numFmtId="3" fontId="12" fillId="6" borderId="51" xfId="0" applyNumberFormat="1" applyFont="1" applyFill="1" applyBorder="1" applyAlignment="1">
      <alignment horizontal="center" vertical="center"/>
    </xf>
    <xf numFmtId="3" fontId="9" fillId="14" borderId="31" xfId="0" applyNumberFormat="1" applyFont="1" applyFill="1" applyBorder="1" applyAlignment="1">
      <alignment horizontal="center" vertical="center"/>
    </xf>
    <xf numFmtId="3" fontId="12" fillId="7" borderId="51" xfId="0" applyNumberFormat="1" applyFont="1" applyFill="1" applyBorder="1" applyAlignment="1">
      <alignment horizontal="center" vertical="center"/>
    </xf>
    <xf numFmtId="3" fontId="12" fillId="8" borderId="51" xfId="0" applyNumberFormat="1" applyFont="1" applyFill="1" applyBorder="1" applyAlignment="1">
      <alignment horizontal="center" vertical="center"/>
    </xf>
    <xf numFmtId="0" fontId="6" fillId="0" borderId="55"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2" fillId="0" borderId="49"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9" fontId="13" fillId="14" borderId="8" xfId="0" applyNumberFormat="1" applyFont="1" applyFill="1" applyBorder="1" applyAlignment="1">
      <alignment horizontal="center" vertical="center"/>
    </xf>
    <xf numFmtId="9" fontId="12" fillId="5" borderId="50" xfId="0" applyNumberFormat="1" applyFont="1" applyFill="1" applyBorder="1" applyAlignment="1">
      <alignment horizontal="center" vertical="center"/>
    </xf>
    <xf numFmtId="9" fontId="12" fillId="5" borderId="14" xfId="0" applyNumberFormat="1" applyFont="1" applyFill="1" applyBorder="1" applyAlignment="1">
      <alignment horizontal="center" vertical="center"/>
    </xf>
    <xf numFmtId="9" fontId="12" fillId="9" borderId="50" xfId="0" applyNumberFormat="1" applyFont="1" applyFill="1" applyBorder="1" applyAlignment="1">
      <alignment horizontal="center" vertical="center" wrapText="1"/>
    </xf>
    <xf numFmtId="3" fontId="12" fillId="9" borderId="51" xfId="0" applyNumberFormat="1" applyFont="1" applyFill="1" applyBorder="1" applyAlignment="1">
      <alignment horizontal="center" vertical="center"/>
    </xf>
    <xf numFmtId="3" fontId="12" fillId="9" borderId="50" xfId="0" applyNumberFormat="1" applyFont="1" applyFill="1" applyBorder="1" applyAlignment="1">
      <alignment horizontal="center" vertical="center"/>
    </xf>
    <xf numFmtId="9" fontId="12" fillId="10" borderId="50" xfId="0" applyNumberFormat="1" applyFont="1" applyFill="1" applyBorder="1" applyAlignment="1">
      <alignment horizontal="center" vertical="center" wrapText="1"/>
    </xf>
    <xf numFmtId="9" fontId="12" fillId="10" borderId="14" xfId="0" applyNumberFormat="1" applyFont="1" applyFill="1" applyBorder="1" applyAlignment="1">
      <alignment horizontal="center" vertical="center" wrapText="1"/>
    </xf>
    <xf numFmtId="3" fontId="12" fillId="10" borderId="51" xfId="0" applyNumberFormat="1" applyFont="1" applyFill="1" applyBorder="1" applyAlignment="1">
      <alignment horizontal="center" vertical="center"/>
    </xf>
    <xf numFmtId="3" fontId="12" fillId="10" borderId="50" xfId="0" applyNumberFormat="1" applyFont="1" applyFill="1" applyBorder="1" applyAlignment="1">
      <alignment horizontal="center" vertical="center"/>
    </xf>
    <xf numFmtId="9" fontId="9" fillId="2" borderId="0" xfId="0" applyNumberFormat="1" applyFont="1" applyFill="1" applyBorder="1" applyAlignment="1">
      <alignment horizontal="center" vertical="center" wrapText="1"/>
    </xf>
    <xf numFmtId="9" fontId="13" fillId="14" borderId="39" xfId="0" applyNumberFormat="1" applyFont="1" applyFill="1" applyBorder="1" applyAlignment="1">
      <alignment horizontal="center" vertical="center" wrapText="1"/>
    </xf>
    <xf numFmtId="9" fontId="13" fillId="14" borderId="6" xfId="0" applyNumberFormat="1" applyFont="1" applyFill="1" applyBorder="1" applyAlignment="1">
      <alignment horizontal="center" vertical="center"/>
    </xf>
    <xf numFmtId="9" fontId="20" fillId="11" borderId="50" xfId="0" applyNumberFormat="1" applyFont="1" applyFill="1" applyBorder="1" applyAlignment="1">
      <alignment horizontal="center" vertical="center" wrapText="1"/>
    </xf>
    <xf numFmtId="9" fontId="20" fillId="11" borderId="14" xfId="0" applyNumberFormat="1" applyFont="1" applyFill="1" applyBorder="1" applyAlignment="1">
      <alignment horizontal="center" vertical="center" wrapText="1"/>
    </xf>
    <xf numFmtId="9" fontId="22" fillId="5" borderId="14" xfId="0" applyNumberFormat="1" applyFont="1" applyFill="1" applyBorder="1" applyAlignment="1">
      <alignment horizontal="center" vertical="center"/>
    </xf>
    <xf numFmtId="9" fontId="23" fillId="14" borderId="60" xfId="0" applyNumberFormat="1" applyFont="1" applyFill="1" applyBorder="1" applyAlignment="1">
      <alignment horizontal="center" vertical="center"/>
    </xf>
    <xf numFmtId="9" fontId="21" fillId="0" borderId="61" xfId="0" applyNumberFormat="1" applyFont="1" applyBorder="1" applyAlignment="1">
      <alignment horizontal="center" vertical="center" wrapText="1"/>
    </xf>
    <xf numFmtId="9" fontId="23" fillId="14" borderId="61" xfId="0" applyNumberFormat="1" applyFont="1" applyFill="1" applyBorder="1" applyAlignment="1">
      <alignment horizontal="center" vertical="center" wrapText="1"/>
    </xf>
    <xf numFmtId="9" fontId="21" fillId="0" borderId="76" xfId="0" applyNumberFormat="1" applyFont="1" applyBorder="1" applyAlignment="1">
      <alignment horizontal="center" vertical="center" wrapText="1"/>
    </xf>
    <xf numFmtId="9" fontId="22" fillId="6" borderId="14" xfId="0" applyNumberFormat="1" applyFont="1" applyFill="1" applyBorder="1" applyAlignment="1">
      <alignment horizontal="center" vertical="center" wrapText="1"/>
    </xf>
    <xf numFmtId="9" fontId="23" fillId="14" borderId="60" xfId="0" applyNumberFormat="1" applyFont="1" applyFill="1" applyBorder="1" applyAlignment="1">
      <alignment horizontal="center" vertical="center" wrapText="1"/>
    </xf>
    <xf numFmtId="9" fontId="22" fillId="7" borderId="14" xfId="0" applyNumberFormat="1" applyFont="1" applyFill="1" applyBorder="1" applyAlignment="1">
      <alignment horizontal="center" vertical="center" wrapText="1"/>
    </xf>
    <xf numFmtId="9" fontId="22" fillId="8" borderId="14" xfId="0" applyNumberFormat="1" applyFont="1" applyFill="1" applyBorder="1" applyAlignment="1">
      <alignment horizontal="center" vertical="center" wrapText="1"/>
    </xf>
    <xf numFmtId="9" fontId="22" fillId="9" borderId="14" xfId="0" applyNumberFormat="1" applyFont="1" applyFill="1" applyBorder="1" applyAlignment="1">
      <alignment horizontal="center" vertical="center" wrapText="1"/>
    </xf>
    <xf numFmtId="9" fontId="22" fillId="10" borderId="14" xfId="0" applyNumberFormat="1" applyFont="1" applyFill="1" applyBorder="1" applyAlignment="1">
      <alignment horizontal="center" vertical="center" wrapText="1"/>
    </xf>
    <xf numFmtId="9" fontId="9" fillId="0" borderId="2" xfId="0" applyNumberFormat="1" applyFont="1" applyBorder="1" applyAlignment="1">
      <alignment horizontal="center" vertical="center"/>
    </xf>
    <xf numFmtId="9" fontId="9" fillId="0" borderId="28" xfId="0" applyNumberFormat="1" applyFont="1" applyBorder="1" applyAlignment="1">
      <alignment horizontal="center" vertical="center"/>
    </xf>
    <xf numFmtId="9" fontId="9" fillId="0" borderId="34" xfId="0" applyNumberFormat="1" applyFont="1" applyBorder="1" applyAlignment="1">
      <alignment horizontal="center" vertical="center"/>
    </xf>
    <xf numFmtId="9" fontId="9" fillId="0" borderId="3" xfId="0" applyNumberFormat="1" applyFont="1" applyBorder="1" applyAlignment="1">
      <alignment horizontal="center" vertical="center"/>
    </xf>
    <xf numFmtId="9" fontId="9" fillId="0" borderId="26" xfId="0" applyNumberFormat="1" applyFont="1" applyBorder="1" applyAlignment="1">
      <alignment horizontal="center" vertical="center"/>
    </xf>
    <xf numFmtId="9" fontId="9" fillId="0" borderId="19" xfId="0" applyNumberFormat="1" applyFont="1" applyBorder="1" applyAlignment="1">
      <alignment horizontal="center" vertical="center"/>
    </xf>
    <xf numFmtId="9" fontId="9" fillId="0" borderId="3" xfId="0" applyNumberFormat="1" applyFont="1" applyBorder="1"/>
    <xf numFmtId="9" fontId="9" fillId="0" borderId="29" xfId="0" applyNumberFormat="1" applyFont="1" applyBorder="1" applyAlignment="1">
      <alignment horizontal="center" vertical="center"/>
    </xf>
    <xf numFmtId="9" fontId="9" fillId="0" borderId="35" xfId="0" applyNumberFormat="1" applyFont="1" applyBorder="1" applyAlignment="1">
      <alignment horizontal="center" vertical="center"/>
    </xf>
    <xf numFmtId="9" fontId="9" fillId="0" borderId="34" xfId="0" applyNumberFormat="1" applyFont="1" applyBorder="1"/>
    <xf numFmtId="0" fontId="9" fillId="0" borderId="39" xfId="0" applyFont="1" applyBorder="1" applyAlignment="1">
      <alignment horizontal="justify" vertical="center"/>
    </xf>
    <xf numFmtId="0" fontId="9" fillId="0" borderId="18" xfId="0" applyFont="1" applyBorder="1" applyAlignment="1">
      <alignment horizontal="justify" vertical="center"/>
    </xf>
    <xf numFmtId="0" fontId="9" fillId="0" borderId="5" xfId="0" applyFont="1" applyBorder="1" applyAlignment="1">
      <alignment horizontal="justify" vertical="center"/>
    </xf>
    <xf numFmtId="9" fontId="9" fillId="0" borderId="33" xfId="0" applyNumberFormat="1" applyFont="1" applyBorder="1" applyAlignment="1">
      <alignment horizontal="center" vertical="center"/>
    </xf>
    <xf numFmtId="9" fontId="9" fillId="0" borderId="8" xfId="0" applyNumberFormat="1" applyFont="1" applyBorder="1" applyAlignment="1">
      <alignment horizontal="center" vertical="center"/>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3" fontId="9" fillId="0" borderId="27" xfId="0" applyNumberFormat="1" applyFont="1" applyBorder="1" applyAlignment="1">
      <alignment horizontal="justify" vertical="center" wrapText="1"/>
    </xf>
    <xf numFmtId="3" fontId="9" fillId="0" borderId="29" xfId="0" applyNumberFormat="1" applyFont="1" applyBorder="1" applyAlignment="1">
      <alignment horizontal="justify" vertical="center" wrapText="1"/>
    </xf>
    <xf numFmtId="3" fontId="9" fillId="0" borderId="30" xfId="0" applyNumberFormat="1" applyFont="1" applyBorder="1" applyAlignment="1">
      <alignment horizontal="justify" vertical="center" wrapText="1"/>
    </xf>
    <xf numFmtId="3" fontId="9" fillId="0" borderId="35" xfId="0" applyNumberFormat="1" applyFont="1" applyBorder="1" applyAlignment="1">
      <alignment horizontal="justify" vertical="center" wrapText="1"/>
    </xf>
    <xf numFmtId="3" fontId="9" fillId="0" borderId="33" xfId="0" applyNumberFormat="1" applyFont="1" applyBorder="1" applyAlignment="1">
      <alignment horizontal="justify" vertical="center" wrapText="1"/>
    </xf>
    <xf numFmtId="3" fontId="9" fillId="3" borderId="12" xfId="0" applyNumberFormat="1" applyFont="1" applyFill="1" applyBorder="1" applyAlignment="1">
      <alignment horizontal="justify" vertical="center" wrapText="1"/>
    </xf>
    <xf numFmtId="0" fontId="9" fillId="2" borderId="40" xfId="0" applyFont="1" applyFill="1" applyBorder="1" applyAlignment="1">
      <alignment horizontal="center" vertical="center" wrapText="1"/>
    </xf>
    <xf numFmtId="0" fontId="9" fillId="3" borderId="13" xfId="0" applyFont="1" applyFill="1" applyBorder="1" applyAlignment="1">
      <alignment horizontal="center" vertical="center" wrapText="1"/>
    </xf>
    <xf numFmtId="3" fontId="9" fillId="2" borderId="12" xfId="0" applyNumberFormat="1" applyFont="1" applyFill="1" applyBorder="1" applyAlignment="1">
      <alignment horizontal="justify" vertical="center" wrapText="1"/>
    </xf>
    <xf numFmtId="0" fontId="9" fillId="2" borderId="13" xfId="0" applyFont="1" applyFill="1" applyBorder="1" applyAlignment="1">
      <alignment horizontal="center" vertical="center" wrapText="1"/>
    </xf>
    <xf numFmtId="3" fontId="9" fillId="0" borderId="57" xfId="0" applyNumberFormat="1" applyFont="1" applyBorder="1" applyAlignment="1">
      <alignment horizontal="justify" vertical="center" wrapText="1"/>
    </xf>
    <xf numFmtId="3" fontId="9" fillId="0" borderId="49" xfId="0" applyNumberFormat="1" applyFont="1" applyBorder="1" applyAlignment="1">
      <alignment horizontal="justify" vertical="center" wrapText="1"/>
    </xf>
    <xf numFmtId="3" fontId="9" fillId="0" borderId="29" xfId="0" applyNumberFormat="1" applyFont="1" applyFill="1" applyBorder="1" applyAlignment="1">
      <alignment horizontal="justify" vertical="center" wrapText="1"/>
    </xf>
    <xf numFmtId="3" fontId="9" fillId="0" borderId="49" xfId="0" applyNumberFormat="1" applyFont="1" applyFill="1" applyBorder="1" applyAlignment="1">
      <alignment horizontal="justify" vertical="center" wrapText="1"/>
    </xf>
    <xf numFmtId="3" fontId="9" fillId="0" borderId="52" xfId="0" applyNumberFormat="1" applyFont="1" applyFill="1" applyBorder="1" applyAlignment="1">
      <alignment horizontal="justify" vertical="center" wrapText="1"/>
    </xf>
    <xf numFmtId="3" fontId="9" fillId="0" borderId="57" xfId="0" applyNumberFormat="1" applyFont="1" applyFill="1" applyBorder="1" applyAlignment="1">
      <alignment horizontal="justify" vertical="center" wrapText="1"/>
    </xf>
    <xf numFmtId="9" fontId="10" fillId="0" borderId="6" xfId="0" applyNumberFormat="1" applyFont="1" applyBorder="1" applyAlignment="1">
      <alignment horizontal="center" vertical="center"/>
    </xf>
    <xf numFmtId="9" fontId="10" fillId="0" borderId="17" xfId="0" applyNumberFormat="1" applyFont="1" applyBorder="1" applyAlignment="1">
      <alignment horizontal="center" vertical="center"/>
    </xf>
    <xf numFmtId="9" fontId="10" fillId="0" borderId="4" xfId="0" applyNumberFormat="1" applyFont="1" applyBorder="1" applyAlignment="1">
      <alignment horizontal="center" vertical="center"/>
    </xf>
    <xf numFmtId="9" fontId="24" fillId="14" borderId="67" xfId="0" applyNumberFormat="1" applyFont="1" applyFill="1" applyBorder="1" applyAlignment="1">
      <alignment horizontal="center" vertical="center"/>
    </xf>
    <xf numFmtId="9" fontId="24" fillId="0" borderId="79" xfId="0" applyNumberFormat="1" applyFont="1" applyBorder="1" applyAlignment="1">
      <alignment horizontal="center" vertical="center" wrapText="1"/>
    </xf>
    <xf numFmtId="9" fontId="24" fillId="14" borderId="79" xfId="0" applyNumberFormat="1" applyFont="1" applyFill="1" applyBorder="1" applyAlignment="1">
      <alignment horizontal="center" vertical="center" wrapText="1"/>
    </xf>
    <xf numFmtId="9" fontId="24" fillId="0" borderId="80" xfId="0" applyNumberFormat="1" applyFont="1" applyBorder="1" applyAlignment="1">
      <alignment horizontal="center" vertical="center" wrapText="1"/>
    </xf>
    <xf numFmtId="9" fontId="24" fillId="14" borderId="67" xfId="0" applyNumberFormat="1" applyFont="1" applyFill="1" applyBorder="1" applyAlignment="1">
      <alignment horizontal="center" vertical="center" wrapText="1"/>
    </xf>
    <xf numFmtId="9" fontId="24" fillId="0" borderId="73" xfId="0" applyNumberFormat="1" applyFont="1" applyBorder="1" applyAlignment="1">
      <alignment horizontal="center" vertical="center"/>
    </xf>
    <xf numFmtId="9" fontId="24" fillId="0" borderId="64" xfId="0" applyNumberFormat="1" applyFont="1" applyBorder="1" applyAlignment="1">
      <alignment horizontal="center" vertical="center"/>
    </xf>
    <xf numFmtId="9" fontId="24" fillId="0" borderId="78" xfId="0" applyNumberFormat="1" applyFont="1" applyBorder="1" applyAlignment="1">
      <alignment horizontal="center" vertical="center"/>
    </xf>
    <xf numFmtId="0" fontId="18" fillId="2" borderId="0" xfId="0" applyFont="1" applyFill="1" applyBorder="1" applyAlignment="1">
      <alignment horizontal="center" vertical="center"/>
    </xf>
    <xf numFmtId="0" fontId="18" fillId="2" borderId="12" xfId="0" applyFont="1" applyFill="1" applyBorder="1" applyAlignment="1">
      <alignment horizontal="center" vertical="center"/>
    </xf>
    <xf numFmtId="3" fontId="20" fillId="11" borderId="51" xfId="0" applyNumberFormat="1" applyFont="1" applyFill="1" applyBorder="1" applyAlignment="1">
      <alignment horizontal="center" vertical="center"/>
    </xf>
    <xf numFmtId="3" fontId="20" fillId="11" borderId="50" xfId="0" applyNumberFormat="1" applyFont="1" applyFill="1" applyBorder="1" applyAlignment="1">
      <alignment horizontal="center" vertical="center"/>
    </xf>
    <xf numFmtId="9" fontId="25" fillId="11" borderId="50" xfId="0" applyNumberFormat="1" applyFont="1" applyFill="1" applyBorder="1" applyAlignment="1" applyProtection="1">
      <alignment horizontal="center" vertical="center"/>
    </xf>
    <xf numFmtId="9" fontId="25" fillId="11" borderId="47" xfId="0" applyNumberFormat="1" applyFont="1" applyFill="1" applyBorder="1" applyAlignment="1" applyProtection="1">
      <alignment horizontal="center" vertical="center"/>
    </xf>
    <xf numFmtId="9" fontId="13" fillId="14" borderId="39" xfId="0" applyNumberFormat="1" applyFont="1" applyFill="1" applyBorder="1" applyAlignment="1">
      <alignment horizontal="center" vertical="center"/>
    </xf>
    <xf numFmtId="0" fontId="10" fillId="0" borderId="47" xfId="0" applyFont="1" applyBorder="1" applyAlignment="1">
      <alignment horizontal="center" vertical="center" wrapText="1"/>
    </xf>
    <xf numFmtId="0" fontId="26" fillId="0" borderId="0" xfId="0" applyFont="1" applyAlignment="1"/>
    <xf numFmtId="0" fontId="26" fillId="0" borderId="0" xfId="0" applyFont="1" applyAlignment="1">
      <alignment horizontal="center"/>
    </xf>
    <xf numFmtId="0" fontId="27" fillId="0" borderId="0" xfId="0" applyFont="1"/>
    <xf numFmtId="0" fontId="29" fillId="2" borderId="0" xfId="0" applyFont="1" applyFill="1" applyBorder="1" applyAlignment="1">
      <alignment horizontal="center" vertical="center" wrapText="1"/>
    </xf>
    <xf numFmtId="0" fontId="29" fillId="2" borderId="23"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9" fillId="0" borderId="0" xfId="0" applyFont="1"/>
    <xf numFmtId="9" fontId="28" fillId="13" borderId="69" xfId="0" applyNumberFormat="1" applyFont="1" applyFill="1" applyBorder="1" applyAlignment="1">
      <alignment horizontal="center" vertical="center" wrapText="1"/>
    </xf>
    <xf numFmtId="9" fontId="28" fillId="13" borderId="64" xfId="0" applyNumberFormat="1" applyFont="1" applyFill="1" applyBorder="1" applyAlignment="1">
      <alignment horizontal="center" vertical="center" wrapText="1"/>
    </xf>
    <xf numFmtId="9" fontId="28" fillId="13" borderId="78" xfId="0" applyNumberFormat="1" applyFont="1" applyFill="1" applyBorder="1" applyAlignment="1">
      <alignment horizontal="center" vertical="center" wrapText="1"/>
    </xf>
    <xf numFmtId="9" fontId="28" fillId="13" borderId="73" xfId="0" applyNumberFormat="1" applyFont="1" applyFill="1" applyBorder="1" applyAlignment="1">
      <alignment horizontal="center" vertical="center" wrapText="1"/>
    </xf>
    <xf numFmtId="9" fontId="28" fillId="13" borderId="74" xfId="0" applyNumberFormat="1" applyFont="1" applyFill="1" applyBorder="1" applyAlignment="1">
      <alignment horizontal="center" vertical="center" wrapText="1"/>
    </xf>
    <xf numFmtId="9" fontId="18" fillId="13" borderId="68" xfId="0" applyNumberFormat="1" applyFont="1" applyFill="1" applyBorder="1" applyAlignment="1">
      <alignment horizontal="center" vertical="center" wrapText="1"/>
    </xf>
    <xf numFmtId="9" fontId="18" fillId="13" borderId="79" xfId="0" applyNumberFormat="1" applyFont="1" applyFill="1" applyBorder="1" applyAlignment="1">
      <alignment horizontal="center" vertical="center" wrapText="1"/>
    </xf>
    <xf numFmtId="9" fontId="18" fillId="13" borderId="77" xfId="0" applyNumberFormat="1" applyFont="1" applyFill="1" applyBorder="1" applyAlignment="1">
      <alignment horizontal="center" vertical="center" wrapText="1"/>
    </xf>
    <xf numFmtId="9" fontId="18" fillId="13" borderId="67" xfId="0" applyNumberFormat="1" applyFont="1" applyFill="1" applyBorder="1" applyAlignment="1">
      <alignment horizontal="center" vertical="center" wrapText="1"/>
    </xf>
    <xf numFmtId="9" fontId="18" fillId="13" borderId="80" xfId="0" applyNumberFormat="1" applyFont="1" applyFill="1" applyBorder="1" applyAlignment="1">
      <alignment horizontal="center" vertical="center" wrapText="1"/>
    </xf>
    <xf numFmtId="9" fontId="25" fillId="13" borderId="24" xfId="0" applyNumberFormat="1" applyFont="1" applyFill="1" applyBorder="1" applyAlignment="1">
      <alignment horizontal="center" vertical="center" wrapText="1"/>
    </xf>
    <xf numFmtId="9" fontId="25" fillId="13" borderId="17" xfId="0" applyNumberFormat="1" applyFont="1" applyFill="1" applyBorder="1" applyAlignment="1">
      <alignment horizontal="center" vertical="center" wrapText="1"/>
    </xf>
    <xf numFmtId="9" fontId="25" fillId="13" borderId="4" xfId="0" applyNumberFormat="1" applyFont="1" applyFill="1" applyBorder="1" applyAlignment="1">
      <alignment horizontal="center" vertical="center" wrapText="1"/>
    </xf>
    <xf numFmtId="9" fontId="25" fillId="13" borderId="6" xfId="0" applyNumberFormat="1" applyFont="1" applyFill="1" applyBorder="1" applyAlignment="1">
      <alignment horizontal="center" vertical="center" wrapText="1"/>
    </xf>
    <xf numFmtId="9" fontId="25" fillId="13" borderId="10" xfId="0" applyNumberFormat="1" applyFont="1" applyFill="1" applyBorder="1" applyAlignment="1">
      <alignment horizontal="center" vertical="center" wrapText="1"/>
    </xf>
    <xf numFmtId="9" fontId="20" fillId="2" borderId="0" xfId="0" applyNumberFormat="1" applyFont="1" applyFill="1" applyBorder="1" applyAlignment="1">
      <alignment horizontal="center" vertical="center" wrapText="1"/>
    </xf>
    <xf numFmtId="9" fontId="18" fillId="13" borderId="12" xfId="0" applyNumberFormat="1" applyFont="1" applyFill="1" applyBorder="1" applyAlignment="1">
      <alignment horizontal="center" vertical="center" wrapText="1"/>
    </xf>
    <xf numFmtId="9" fontId="28" fillId="13" borderId="13" xfId="0" applyNumberFormat="1" applyFont="1" applyFill="1" applyBorder="1" applyAlignment="1">
      <alignment horizontal="center" vertical="center" wrapText="1"/>
    </xf>
    <xf numFmtId="9" fontId="25" fillId="13" borderId="45" xfId="0" applyNumberFormat="1" applyFont="1" applyFill="1" applyBorder="1" applyAlignment="1">
      <alignment horizontal="center" vertical="center" wrapText="1"/>
    </xf>
    <xf numFmtId="0" fontId="10" fillId="0" borderId="0" xfId="0" applyFont="1" applyBorder="1" applyAlignment="1">
      <alignment wrapText="1"/>
    </xf>
    <xf numFmtId="9" fontId="10" fillId="0" borderId="0" xfId="0" applyNumberFormat="1" applyFont="1" applyBorder="1" applyAlignment="1"/>
    <xf numFmtId="9" fontId="9" fillId="0" borderId="31" xfId="0" applyNumberFormat="1" applyFont="1" applyBorder="1"/>
    <xf numFmtId="9" fontId="9" fillId="0" borderId="8" xfId="0" applyNumberFormat="1" applyFont="1" applyBorder="1"/>
    <xf numFmtId="0" fontId="10" fillId="0" borderId="51" xfId="0" applyFont="1" applyBorder="1" applyAlignment="1">
      <alignment horizontal="center" vertical="center"/>
    </xf>
    <xf numFmtId="0" fontId="10" fillId="0" borderId="50" xfId="0" applyFont="1" applyBorder="1" applyAlignment="1">
      <alignment horizontal="center" vertical="center"/>
    </xf>
    <xf numFmtId="9" fontId="10" fillId="0" borderId="32" xfId="0" applyNumberFormat="1" applyFont="1" applyBorder="1" applyAlignment="1">
      <alignment horizontal="center" vertical="center"/>
    </xf>
    <xf numFmtId="9" fontId="10" fillId="0" borderId="37" xfId="0" applyNumberFormat="1" applyFont="1" applyBorder="1" applyAlignment="1">
      <alignment horizontal="center" vertical="center"/>
    </xf>
    <xf numFmtId="9" fontId="10" fillId="0" borderId="0" xfId="0" applyNumberFormat="1" applyFont="1" applyBorder="1" applyAlignment="1">
      <alignment vertical="center"/>
    </xf>
    <xf numFmtId="9" fontId="9" fillId="0" borderId="31" xfId="0" applyNumberFormat="1" applyFont="1" applyBorder="1" applyAlignment="1">
      <alignment horizontal="center" vertical="center"/>
    </xf>
    <xf numFmtId="9" fontId="10" fillId="0" borderId="25" xfId="0" applyNumberFormat="1" applyFont="1" applyBorder="1" applyAlignment="1">
      <alignment horizontal="center" vertical="center"/>
    </xf>
    <xf numFmtId="0" fontId="10" fillId="0" borderId="44" xfId="0" applyFont="1" applyBorder="1" applyAlignment="1">
      <alignment wrapText="1"/>
    </xf>
    <xf numFmtId="9" fontId="10" fillId="0" borderId="44" xfId="0" applyNumberFormat="1" applyFont="1" applyBorder="1" applyAlignment="1">
      <alignment vertical="center"/>
    </xf>
    <xf numFmtId="9" fontId="18" fillId="13" borderId="0" xfId="0" applyNumberFormat="1" applyFont="1" applyFill="1" applyBorder="1" applyAlignment="1">
      <alignment horizontal="center" vertical="center" wrapText="1"/>
    </xf>
    <xf numFmtId="9" fontId="28" fillId="13" borderId="38" xfId="0" applyNumberFormat="1" applyFont="1" applyFill="1" applyBorder="1" applyAlignment="1">
      <alignment horizontal="center" vertical="center" wrapText="1"/>
    </xf>
    <xf numFmtId="9" fontId="25" fillId="13" borderId="41" xfId="0" applyNumberFormat="1" applyFont="1" applyFill="1" applyBorder="1" applyAlignment="1">
      <alignment horizontal="center" vertical="center" wrapText="1"/>
    </xf>
    <xf numFmtId="9" fontId="10" fillId="0" borderId="36" xfId="0" applyNumberFormat="1" applyFont="1" applyBorder="1" applyAlignment="1">
      <alignment horizontal="center" vertical="center"/>
    </xf>
    <xf numFmtId="9" fontId="30" fillId="5" borderId="45" xfId="0" applyNumberFormat="1" applyFont="1" applyFill="1" applyBorder="1" applyAlignment="1" applyProtection="1">
      <alignment horizontal="center" vertical="center"/>
    </xf>
    <xf numFmtId="9" fontId="30" fillId="5" borderId="47" xfId="0" applyNumberFormat="1" applyFont="1" applyFill="1" applyBorder="1" applyAlignment="1" applyProtection="1">
      <alignment horizontal="center" vertical="center"/>
    </xf>
    <xf numFmtId="9" fontId="5" fillId="14" borderId="6" xfId="0" applyNumberFormat="1" applyFont="1" applyFill="1" applyBorder="1" applyAlignment="1" applyProtection="1">
      <alignment horizontal="center" vertical="center"/>
    </xf>
    <xf numFmtId="9" fontId="5" fillId="14" borderId="32" xfId="0" applyNumberFormat="1" applyFont="1" applyFill="1" applyBorder="1" applyAlignment="1" applyProtection="1">
      <alignment horizontal="center" vertical="center"/>
    </xf>
    <xf numFmtId="9" fontId="5" fillId="0" borderId="17" xfId="0" applyNumberFormat="1" applyFont="1" applyBorder="1" applyAlignment="1" applyProtection="1">
      <alignment horizontal="center" vertical="center"/>
    </xf>
    <xf numFmtId="9" fontId="5" fillId="0" borderId="25" xfId="0" applyNumberFormat="1" applyFont="1" applyBorder="1" applyAlignment="1" applyProtection="1">
      <alignment horizontal="center" vertical="center"/>
    </xf>
    <xf numFmtId="9" fontId="5" fillId="14" borderId="17" xfId="0" applyNumberFormat="1" applyFont="1" applyFill="1" applyBorder="1" applyAlignment="1" applyProtection="1">
      <alignment horizontal="center" vertical="center"/>
    </xf>
    <xf numFmtId="9" fontId="5" fillId="14" borderId="25" xfId="0" applyNumberFormat="1" applyFont="1" applyFill="1" applyBorder="1" applyAlignment="1" applyProtection="1">
      <alignment horizontal="center" vertical="center"/>
    </xf>
    <xf numFmtId="9" fontId="5" fillId="0" borderId="10" xfId="0" applyNumberFormat="1" applyFont="1" applyBorder="1" applyAlignment="1" applyProtection="1">
      <alignment horizontal="center" vertical="center"/>
    </xf>
    <xf numFmtId="9" fontId="5" fillId="0" borderId="21" xfId="0" applyNumberFormat="1" applyFont="1" applyBorder="1" applyAlignment="1" applyProtection="1">
      <alignment horizontal="center" vertical="center"/>
    </xf>
    <xf numFmtId="9" fontId="30" fillId="6" borderId="45" xfId="0" applyNumberFormat="1" applyFont="1" applyFill="1" applyBorder="1" applyAlignment="1" applyProtection="1">
      <alignment horizontal="center" vertical="center"/>
    </xf>
    <xf numFmtId="9" fontId="30" fillId="6" borderId="47" xfId="0" applyNumberFormat="1" applyFont="1" applyFill="1" applyBorder="1" applyAlignment="1" applyProtection="1">
      <alignment horizontal="center" vertical="center"/>
    </xf>
    <xf numFmtId="9" fontId="12" fillId="7" borderId="45" xfId="0" applyNumberFormat="1" applyFont="1" applyFill="1" applyBorder="1" applyAlignment="1" applyProtection="1">
      <alignment horizontal="center" vertical="center"/>
    </xf>
    <xf numFmtId="9" fontId="12" fillId="7" borderId="47" xfId="0" applyNumberFormat="1" applyFont="1" applyFill="1" applyBorder="1" applyAlignment="1" applyProtection="1">
      <alignment horizontal="center" vertical="center"/>
    </xf>
    <xf numFmtId="9" fontId="12" fillId="16" borderId="45" xfId="0" applyNumberFormat="1" applyFont="1" applyFill="1" applyBorder="1" applyAlignment="1" applyProtection="1">
      <alignment horizontal="center" vertical="center"/>
    </xf>
    <xf numFmtId="9" fontId="12" fillId="16" borderId="47" xfId="0" applyNumberFormat="1" applyFont="1" applyFill="1" applyBorder="1" applyAlignment="1" applyProtection="1">
      <alignment horizontal="center" vertical="center"/>
    </xf>
    <xf numFmtId="9" fontId="12" fillId="9" borderId="45" xfId="0" applyNumberFormat="1" applyFont="1" applyFill="1" applyBorder="1" applyAlignment="1" applyProtection="1">
      <alignment horizontal="center" vertical="center"/>
    </xf>
    <xf numFmtId="9" fontId="12" fillId="9" borderId="47" xfId="0" applyNumberFormat="1" applyFont="1" applyFill="1" applyBorder="1" applyAlignment="1" applyProtection="1">
      <alignment horizontal="center" vertical="center"/>
    </xf>
    <xf numFmtId="9" fontId="12" fillId="10" borderId="45" xfId="0" applyNumberFormat="1" applyFont="1" applyFill="1" applyBorder="1" applyAlignment="1" applyProtection="1">
      <alignment horizontal="center" vertical="center"/>
    </xf>
    <xf numFmtId="9" fontId="12" fillId="10" borderId="47" xfId="0" applyNumberFormat="1" applyFont="1" applyFill="1" applyBorder="1" applyAlignment="1" applyProtection="1">
      <alignment horizontal="center" vertical="center"/>
    </xf>
    <xf numFmtId="0" fontId="20" fillId="0" borderId="0" xfId="0" applyFont="1"/>
    <xf numFmtId="0" fontId="21" fillId="0" borderId="0" xfId="0" applyFont="1"/>
    <xf numFmtId="0" fontId="20" fillId="0" borderId="0" xfId="0" applyFont="1" applyAlignment="1">
      <alignment vertical="center"/>
    </xf>
    <xf numFmtId="9" fontId="31" fillId="5" borderId="12" xfId="0" applyNumberFormat="1" applyFont="1" applyFill="1" applyBorder="1" applyAlignment="1">
      <alignment horizontal="center" vertical="center"/>
    </xf>
    <xf numFmtId="9" fontId="31" fillId="6" borderId="12" xfId="0" applyNumberFormat="1" applyFont="1" applyFill="1" applyBorder="1" applyAlignment="1">
      <alignment horizontal="center" vertical="center" wrapText="1"/>
    </xf>
    <xf numFmtId="9" fontId="31" fillId="7" borderId="12" xfId="0" applyNumberFormat="1" applyFont="1" applyFill="1" applyBorder="1" applyAlignment="1">
      <alignment horizontal="center" vertical="center" wrapText="1"/>
    </xf>
    <xf numFmtId="9" fontId="31" fillId="8" borderId="12" xfId="0" applyNumberFormat="1" applyFont="1" applyFill="1" applyBorder="1" applyAlignment="1">
      <alignment horizontal="center" vertical="center" wrapText="1"/>
    </xf>
    <xf numFmtId="9" fontId="31" fillId="9" borderId="12" xfId="0" applyNumberFormat="1" applyFont="1" applyFill="1" applyBorder="1" applyAlignment="1">
      <alignment horizontal="center" vertical="center" wrapText="1"/>
    </xf>
    <xf numFmtId="9" fontId="31" fillId="10" borderId="12" xfId="0" applyNumberFormat="1" applyFont="1" applyFill="1" applyBorder="1" applyAlignment="1">
      <alignment horizontal="center" vertical="center" wrapText="1"/>
    </xf>
    <xf numFmtId="9" fontId="32" fillId="11" borderId="12" xfId="0" applyNumberFormat="1" applyFont="1" applyFill="1" applyBorder="1" applyAlignment="1">
      <alignment horizontal="center" vertical="center" wrapText="1"/>
    </xf>
    <xf numFmtId="49" fontId="8" fillId="0" borderId="10" xfId="1" applyNumberFormat="1" applyFont="1" applyFill="1" applyBorder="1" applyAlignment="1">
      <alignment horizontal="center" vertical="center"/>
    </xf>
    <xf numFmtId="9" fontId="17" fillId="0" borderId="21"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166" fontId="5" fillId="0" borderId="28" xfId="0" applyNumberFormat="1" applyFont="1" applyFill="1" applyBorder="1" applyAlignment="1">
      <alignment horizontal="center" vertical="center" wrapText="1"/>
    </xf>
    <xf numFmtId="168" fontId="5" fillId="0" borderId="28"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0" applyNumberFormat="1" applyFont="1" applyFill="1" applyBorder="1" applyAlignment="1">
      <alignment horizontal="center" vertical="top"/>
    </xf>
    <xf numFmtId="9" fontId="18" fillId="0" borderId="9" xfId="0" applyNumberFormat="1" applyFont="1" applyFill="1" applyBorder="1" applyAlignment="1">
      <alignment horizontal="center" vertical="center" wrapText="1"/>
    </xf>
    <xf numFmtId="9" fontId="18" fillId="0" borderId="16" xfId="0" applyNumberFormat="1" applyFont="1" applyFill="1" applyBorder="1" applyAlignment="1">
      <alignment horizontal="center" vertical="center" wrapText="1"/>
    </xf>
    <xf numFmtId="9" fontId="18" fillId="0" borderId="8" xfId="0" applyNumberFormat="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67" xfId="0" applyFont="1" applyFill="1" applyBorder="1" applyAlignment="1">
      <alignment horizontal="center" vertical="center" wrapText="1"/>
    </xf>
    <xf numFmtId="0" fontId="2" fillId="13" borderId="73"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3" borderId="21" xfId="0"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2" fillId="0" borderId="0" xfId="0" applyFont="1" applyAlignment="1">
      <alignment horizontal="center"/>
    </xf>
    <xf numFmtId="0" fontId="2" fillId="0" borderId="2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6" xfId="0" applyFont="1" applyFill="1" applyBorder="1" applyAlignment="1">
      <alignment horizontal="center" vertical="center" wrapText="1"/>
    </xf>
    <xf numFmtId="165" fontId="2" fillId="0" borderId="12" xfId="0" applyNumberFormat="1" applyFont="1" applyFill="1" applyBorder="1" applyAlignment="1">
      <alignment horizontal="center" vertical="top"/>
    </xf>
    <xf numFmtId="0" fontId="2" fillId="0" borderId="38" xfId="0" applyFont="1" applyFill="1" applyBorder="1" applyAlignment="1">
      <alignment horizontal="center" vertical="center" wrapText="1"/>
    </xf>
    <xf numFmtId="1" fontId="2" fillId="0" borderId="66" xfId="0" applyNumberFormat="1" applyFont="1" applyFill="1" applyBorder="1" applyAlignment="1">
      <alignment horizontal="center" vertical="top"/>
    </xf>
    <xf numFmtId="1" fontId="2" fillId="0" borderId="68" xfId="0" applyNumberFormat="1" applyFont="1" applyFill="1" applyBorder="1" applyAlignment="1">
      <alignment horizontal="center" vertical="top"/>
    </xf>
    <xf numFmtId="1" fontId="2" fillId="0" borderId="69" xfId="0" applyNumberFormat="1" applyFont="1" applyFill="1" applyBorder="1" applyAlignment="1">
      <alignment horizontal="center" vertical="top"/>
    </xf>
    <xf numFmtId="0" fontId="2" fillId="0" borderId="4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13" borderId="20" xfId="0" applyFont="1" applyFill="1" applyBorder="1" applyAlignment="1">
      <alignment horizontal="center" vertical="center"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19" xfId="0" applyFont="1" applyBorder="1" applyAlignment="1">
      <alignment horizontal="left" vertical="center" wrapText="1"/>
    </xf>
    <xf numFmtId="0" fontId="9" fillId="0" borderId="3"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 xfId="0" applyFont="1" applyBorder="1" applyAlignment="1">
      <alignment horizontal="center" vertical="center" wrapText="1"/>
    </xf>
    <xf numFmtId="10" fontId="9" fillId="0" borderId="31" xfId="0" applyNumberFormat="1"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10" fontId="9" fillId="0" borderId="26" xfId="0" applyNumberFormat="1" applyFont="1" applyBorder="1" applyAlignment="1">
      <alignment horizontal="center" vertical="center"/>
    </xf>
    <xf numFmtId="0" fontId="9" fillId="0" borderId="34" xfId="0" applyFont="1" applyBorder="1" applyAlignment="1">
      <alignment horizontal="center" vertical="center"/>
    </xf>
    <xf numFmtId="0" fontId="9" fillId="0" borderId="29" xfId="0" applyFont="1" applyBorder="1" applyAlignment="1">
      <alignment horizontal="justify" vertical="center" wrapText="1"/>
    </xf>
    <xf numFmtId="0" fontId="9" fillId="0" borderId="35" xfId="0" applyFont="1" applyBorder="1" applyAlignment="1">
      <alignment horizontal="justify" vertical="center" wrapText="1"/>
    </xf>
    <xf numFmtId="166" fontId="9" fillId="0" borderId="2" xfId="0" applyNumberFormat="1" applyFont="1" applyBorder="1" applyAlignment="1">
      <alignment horizontal="center" vertical="center" wrapText="1"/>
    </xf>
    <xf numFmtId="0" fontId="9" fillId="0" borderId="27" xfId="0" applyFont="1" applyBorder="1" applyAlignment="1">
      <alignment horizontal="justify" vertical="center" wrapText="1"/>
    </xf>
    <xf numFmtId="166" fontId="9" fillId="0" borderId="19" xfId="0" applyNumberFormat="1" applyFont="1" applyBorder="1" applyAlignment="1">
      <alignment horizontal="center" vertical="center" wrapText="1"/>
    </xf>
    <xf numFmtId="9" fontId="9" fillId="0" borderId="19" xfId="0" applyNumberFormat="1" applyFont="1" applyBorder="1" applyAlignment="1">
      <alignment horizontal="center" vertical="center" wrapText="1"/>
    </xf>
    <xf numFmtId="0" fontId="9" fillId="0" borderId="27" xfId="0" applyFont="1" applyFill="1" applyBorder="1" applyAlignment="1">
      <alignment horizontal="justify" vertical="center" wrapText="1"/>
    </xf>
    <xf numFmtId="0" fontId="9" fillId="0" borderId="29" xfId="0" applyFont="1" applyFill="1" applyBorder="1" applyAlignment="1">
      <alignment horizontal="justify" vertical="center" wrapText="1"/>
    </xf>
    <xf numFmtId="3" fontId="9" fillId="0" borderId="19" xfId="0" applyNumberFormat="1" applyFont="1" applyBorder="1" applyAlignment="1">
      <alignment horizontal="center" vertical="center" wrapText="1"/>
    </xf>
    <xf numFmtId="0" fontId="9" fillId="0" borderId="34" xfId="0" applyFont="1" applyBorder="1" applyAlignment="1">
      <alignment horizontal="justify" vertical="center"/>
    </xf>
    <xf numFmtId="0" fontId="9" fillId="0" borderId="3" xfId="0" applyFont="1" applyBorder="1" applyAlignment="1">
      <alignment horizontal="justify" vertical="center"/>
    </xf>
    <xf numFmtId="0" fontId="9" fillId="0" borderId="37" xfId="0" applyFont="1" applyBorder="1" applyAlignment="1">
      <alignment horizontal="justify" vertical="center"/>
    </xf>
    <xf numFmtId="0" fontId="9" fillId="0" borderId="28" xfId="0" applyFont="1" applyBorder="1" applyAlignment="1">
      <alignment horizontal="justify" vertical="center"/>
    </xf>
    <xf numFmtId="0" fontId="9" fillId="0" borderId="2" xfId="0" applyFont="1" applyBorder="1" applyAlignment="1">
      <alignment horizontal="justify" vertical="center"/>
    </xf>
    <xf numFmtId="0" fontId="9" fillId="0" borderId="25" xfId="0" applyFont="1" applyBorder="1" applyAlignment="1">
      <alignment horizontal="justify" vertical="center"/>
    </xf>
    <xf numFmtId="165" fontId="2" fillId="0" borderId="22" xfId="0" applyNumberFormat="1" applyFont="1" applyFill="1" applyBorder="1" applyAlignment="1">
      <alignment horizontal="center" vertical="center"/>
    </xf>
    <xf numFmtId="165" fontId="2" fillId="0" borderId="43" xfId="0" applyNumberFormat="1" applyFont="1" applyFill="1" applyBorder="1" applyAlignment="1">
      <alignment horizontal="center" vertical="center"/>
    </xf>
    <xf numFmtId="165" fontId="2" fillId="0" borderId="42" xfId="0" applyNumberFormat="1" applyFont="1" applyFill="1" applyBorder="1" applyAlignment="1">
      <alignment horizontal="center" vertical="center"/>
    </xf>
    <xf numFmtId="0" fontId="10" fillId="0" borderId="6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10" fontId="10" fillId="0" borderId="22" xfId="0" applyNumberFormat="1" applyFont="1" applyBorder="1" applyAlignment="1">
      <alignment horizontal="center" vertical="center" wrapText="1"/>
    </xf>
    <xf numFmtId="10" fontId="10" fillId="0" borderId="43" xfId="0" applyNumberFormat="1" applyFont="1" applyBorder="1" applyAlignment="1">
      <alignment horizontal="center" vertical="center" wrapText="1"/>
    </xf>
    <xf numFmtId="10" fontId="10" fillId="0" borderId="42" xfId="0" applyNumberFormat="1" applyFont="1" applyBorder="1" applyAlignment="1">
      <alignment horizontal="center" vertical="center" wrapText="1"/>
    </xf>
    <xf numFmtId="0" fontId="9" fillId="0" borderId="26" xfId="0" applyFont="1" applyBorder="1" applyAlignment="1">
      <alignment horizontal="justify" vertical="center"/>
    </xf>
    <xf numFmtId="0" fontId="9" fillId="0" borderId="19" xfId="0" applyFont="1" applyBorder="1" applyAlignment="1">
      <alignment horizontal="justify" vertical="center"/>
    </xf>
    <xf numFmtId="0" fontId="9" fillId="0" borderId="36" xfId="0" applyFont="1" applyBorder="1" applyAlignment="1">
      <alignment horizontal="justify" vertical="center"/>
    </xf>
    <xf numFmtId="165" fontId="2" fillId="0" borderId="55" xfId="0" applyNumberFormat="1" applyFont="1" applyFill="1" applyBorder="1" applyAlignment="1">
      <alignment horizontal="center" vertical="center"/>
    </xf>
    <xf numFmtId="165" fontId="2" fillId="0" borderId="48" xfId="0" applyNumberFormat="1" applyFont="1" applyFill="1" applyBorder="1" applyAlignment="1">
      <alignment horizontal="center" vertical="center"/>
    </xf>
    <xf numFmtId="165" fontId="2" fillId="0" borderId="58" xfId="0" applyNumberFormat="1" applyFont="1" applyFill="1" applyBorder="1" applyAlignment="1">
      <alignment horizontal="center" vertical="center"/>
    </xf>
    <xf numFmtId="0" fontId="10" fillId="0" borderId="22" xfId="0" applyFont="1" applyBorder="1" applyAlignment="1">
      <alignment horizontal="center" vertical="center" wrapText="1"/>
    </xf>
    <xf numFmtId="165" fontId="9" fillId="0" borderId="2" xfId="0" applyNumberFormat="1" applyFont="1" applyBorder="1" applyAlignment="1">
      <alignment horizontal="center" vertical="center" wrapText="1"/>
    </xf>
    <xf numFmtId="166" fontId="18" fillId="0" borderId="19" xfId="0" applyNumberFormat="1" applyFont="1" applyBorder="1" applyAlignment="1">
      <alignment horizontal="center" vertical="center" wrapText="1"/>
    </xf>
    <xf numFmtId="166" fontId="18" fillId="0" borderId="2" xfId="0" applyNumberFormat="1" applyFont="1" applyBorder="1" applyAlignment="1">
      <alignment horizontal="center" vertical="center" wrapText="1"/>
    </xf>
    <xf numFmtId="3" fontId="18" fillId="0" borderId="19" xfId="0" applyNumberFormat="1" applyFont="1" applyBorder="1" applyAlignment="1">
      <alignment horizontal="center" vertical="center" wrapText="1"/>
    </xf>
    <xf numFmtId="10" fontId="10" fillId="0" borderId="39" xfId="0" applyNumberFormat="1" applyFont="1" applyBorder="1" applyAlignment="1">
      <alignment horizontal="center" vertical="center" wrapText="1"/>
    </xf>
    <xf numFmtId="10" fontId="10" fillId="0" borderId="18"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0" fontId="9" fillId="0" borderId="35" xfId="0" applyFont="1" applyFill="1" applyBorder="1" applyAlignment="1">
      <alignment horizontal="justify" vertical="center" wrapText="1"/>
    </xf>
    <xf numFmtId="165" fontId="9" fillId="0" borderId="19" xfId="0" applyNumberFormat="1" applyFont="1" applyBorder="1" applyAlignment="1">
      <alignment horizontal="center" vertical="center" wrapText="1"/>
    </xf>
    <xf numFmtId="165" fontId="18" fillId="0" borderId="19" xfId="0" applyNumberFormat="1" applyFont="1" applyBorder="1" applyAlignment="1">
      <alignment horizontal="center" vertical="center" wrapText="1"/>
    </xf>
    <xf numFmtId="165" fontId="18" fillId="0" borderId="2" xfId="0" applyNumberFormat="1"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4" xfId="0" applyFont="1" applyFill="1" applyBorder="1" applyAlignment="1">
      <alignment horizontal="center" vertical="center" wrapText="1"/>
    </xf>
    <xf numFmtId="165" fontId="2" fillId="0" borderId="14" xfId="0" applyNumberFormat="1" applyFont="1" applyFill="1" applyBorder="1" applyAlignment="1">
      <alignment horizontal="center" vertical="top"/>
    </xf>
    <xf numFmtId="165" fontId="2" fillId="0" borderId="1" xfId="0" applyNumberFormat="1" applyFont="1" applyFill="1" applyBorder="1" applyAlignment="1">
      <alignment horizontal="center" vertical="top"/>
    </xf>
    <xf numFmtId="165" fontId="2" fillId="0" borderId="72" xfId="0" applyNumberFormat="1" applyFont="1" applyFill="1" applyBorder="1" applyAlignment="1">
      <alignment horizontal="center" vertical="top"/>
    </xf>
    <xf numFmtId="0" fontId="2" fillId="0" borderId="5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78" xfId="0" applyFont="1" applyFill="1" applyBorder="1" applyAlignment="1">
      <alignment horizontal="center" vertical="center" wrapText="1"/>
    </xf>
    <xf numFmtId="9" fontId="18" fillId="0" borderId="3" xfId="0" applyNumberFormat="1" applyFont="1" applyBorder="1" applyAlignment="1">
      <alignment horizontal="center" vertical="center" wrapText="1"/>
    </xf>
    <xf numFmtId="3" fontId="2" fillId="0" borderId="26"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3" fontId="9" fillId="0" borderId="53"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18" fillId="0" borderId="16"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9" fontId="18" fillId="0" borderId="19" xfId="0" applyNumberFormat="1" applyFont="1" applyBorder="1" applyAlignment="1">
      <alignment horizontal="center" vertical="center" wrapText="1"/>
    </xf>
    <xf numFmtId="0" fontId="9" fillId="0" borderId="28" xfId="0" applyFont="1" applyBorder="1" applyAlignment="1">
      <alignment horizontal="justify" vertical="center" wrapText="1"/>
    </xf>
    <xf numFmtId="0" fontId="9" fillId="0" borderId="34" xfId="0" applyFont="1" applyBorder="1" applyAlignment="1">
      <alignment horizontal="justify" vertical="center" wrapText="1"/>
    </xf>
    <xf numFmtId="0" fontId="10" fillId="0" borderId="70" xfId="0" applyFont="1" applyBorder="1" applyAlignment="1">
      <alignment horizontal="center" vertical="center" wrapText="1"/>
    </xf>
    <xf numFmtId="0" fontId="9" fillId="0" borderId="26" xfId="0" applyFont="1" applyBorder="1" applyAlignment="1">
      <alignment horizontal="justify" vertical="center" wrapText="1"/>
    </xf>
    <xf numFmtId="3" fontId="18" fillId="0" borderId="19"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6" xfId="0" applyNumberFormat="1" applyFont="1" applyFill="1" applyBorder="1" applyAlignment="1">
      <alignment horizontal="center" vertical="center" wrapText="1"/>
    </xf>
    <xf numFmtId="166" fontId="18" fillId="0" borderId="8" xfId="0" applyNumberFormat="1" applyFont="1" applyFill="1" applyBorder="1" applyAlignment="1">
      <alignment horizontal="center" vertical="center" wrapText="1"/>
    </xf>
    <xf numFmtId="166" fontId="18" fillId="0" borderId="2" xfId="0" applyNumberFormat="1" applyFont="1" applyFill="1" applyBorder="1" applyAlignment="1">
      <alignment horizontal="center" vertical="center" wrapText="1"/>
    </xf>
    <xf numFmtId="9" fontId="18" fillId="0" borderId="9" xfId="0" applyNumberFormat="1" applyFont="1" applyFill="1" applyBorder="1" applyAlignment="1">
      <alignment horizontal="center" vertical="center" wrapText="1"/>
    </xf>
    <xf numFmtId="9" fontId="18" fillId="0" borderId="16" xfId="0" applyNumberFormat="1" applyFont="1" applyFill="1" applyBorder="1" applyAlignment="1">
      <alignment horizontal="center" vertical="center" wrapText="1"/>
    </xf>
    <xf numFmtId="9" fontId="18" fillId="0" borderId="8" xfId="0" applyNumberFormat="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166" fontId="9" fillId="0" borderId="2" xfId="0" applyNumberFormat="1" applyFont="1" applyFill="1" applyBorder="1" applyAlignment="1">
      <alignment horizontal="center" vertical="center" wrapText="1"/>
    </xf>
    <xf numFmtId="10" fontId="10" fillId="0" borderId="65"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10" fontId="10" fillId="0" borderId="70" xfId="0" applyNumberFormat="1" applyFont="1" applyBorder="1" applyAlignment="1">
      <alignment horizontal="center" vertical="center" wrapText="1"/>
    </xf>
    <xf numFmtId="0" fontId="10" fillId="0" borderId="3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10" fontId="10" fillId="0" borderId="65"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7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9" fillId="0" borderId="24" xfId="0" applyFont="1" applyBorder="1" applyAlignment="1">
      <alignment horizontal="justify" vertical="center"/>
    </xf>
    <xf numFmtId="0" fontId="9" fillId="0" borderId="4" xfId="0" applyFont="1" applyBorder="1" applyAlignment="1">
      <alignment horizontal="justify" vertical="center"/>
    </xf>
    <xf numFmtId="0" fontId="2" fillId="0" borderId="74" xfId="0" applyFont="1" applyFill="1" applyBorder="1" applyAlignment="1">
      <alignment horizontal="center" vertical="center" wrapText="1"/>
    </xf>
    <xf numFmtId="0" fontId="9" fillId="0" borderId="17" xfId="0" applyFont="1" applyBorder="1" applyAlignment="1">
      <alignment horizontal="justify" vertical="center"/>
    </xf>
    <xf numFmtId="0" fontId="12" fillId="5" borderId="14" xfId="0" applyFont="1" applyFill="1" applyBorder="1" applyAlignment="1">
      <alignment horizontal="justify" vertical="center"/>
    </xf>
    <xf numFmtId="0" fontId="12" fillId="5" borderId="52" xfId="0" applyFont="1" applyFill="1" applyBorder="1" applyAlignment="1">
      <alignment horizontal="justify" vertical="center"/>
    </xf>
    <xf numFmtId="0" fontId="9" fillId="0" borderId="61" xfId="0" applyFont="1" applyBorder="1" applyAlignment="1">
      <alignment horizontal="justify" vertical="center"/>
    </xf>
    <xf numFmtId="0" fontId="9" fillId="0" borderId="29" xfId="0" applyFont="1" applyBorder="1" applyAlignment="1">
      <alignment horizontal="justify" vertical="center"/>
    </xf>
    <xf numFmtId="0" fontId="6" fillId="0" borderId="65"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 fillId="15" borderId="65" xfId="0" applyFont="1" applyFill="1" applyBorder="1" applyAlignment="1" applyProtection="1">
      <alignment horizontal="center" vertical="center" wrapText="1"/>
      <protection locked="0"/>
    </xf>
    <xf numFmtId="0" fontId="2" fillId="15" borderId="1" xfId="0" applyFont="1" applyFill="1" applyBorder="1" applyAlignment="1" applyProtection="1">
      <alignment horizontal="center" vertical="center" wrapText="1"/>
      <protection locked="0"/>
    </xf>
    <xf numFmtId="0" fontId="2" fillId="15" borderId="70" xfId="0" applyFont="1" applyFill="1" applyBorder="1" applyAlignment="1" applyProtection="1">
      <alignment horizontal="center" vertical="center" wrapText="1"/>
      <protection locked="0"/>
    </xf>
    <xf numFmtId="0" fontId="2" fillId="15" borderId="23" xfId="0" applyFont="1" applyFill="1" applyBorder="1" applyAlignment="1" applyProtection="1">
      <alignment horizontal="center" vertical="center" wrapText="1"/>
      <protection locked="0"/>
    </xf>
    <xf numFmtId="0" fontId="6" fillId="15" borderId="65" xfId="0" applyFont="1" applyFill="1" applyBorder="1" applyAlignment="1" applyProtection="1">
      <alignment horizontal="center" vertical="center" wrapText="1"/>
      <protection locked="0"/>
    </xf>
    <xf numFmtId="0" fontId="6" fillId="15" borderId="72" xfId="0" applyFont="1" applyFill="1" applyBorder="1" applyAlignment="1" applyProtection="1">
      <alignment horizontal="center" vertical="center" wrapText="1"/>
      <protection locked="0"/>
    </xf>
    <xf numFmtId="0" fontId="6" fillId="15" borderId="70" xfId="0" applyFont="1" applyFill="1" applyBorder="1" applyAlignment="1" applyProtection="1">
      <alignment horizontal="center" vertical="center" wrapText="1"/>
      <protection locked="0"/>
    </xf>
    <xf numFmtId="0" fontId="6" fillId="15" borderId="40"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3" fillId="14" borderId="66" xfId="0" applyFont="1" applyFill="1" applyBorder="1" applyAlignment="1">
      <alignment horizontal="justify" vertical="center"/>
    </xf>
    <xf numFmtId="0" fontId="13" fillId="14" borderId="27" xfId="0" applyFont="1" applyFill="1" applyBorder="1" applyAlignment="1">
      <alignment horizontal="justify" vertical="center"/>
    </xf>
    <xf numFmtId="0" fontId="13" fillId="14" borderId="61" xfId="0" applyFont="1" applyFill="1" applyBorder="1" applyAlignment="1">
      <alignment horizontal="justify" vertical="center"/>
    </xf>
    <xf numFmtId="0" fontId="13" fillId="14" borderId="29" xfId="0" applyFont="1" applyFill="1" applyBorder="1" applyAlignment="1">
      <alignment horizontal="justify" vertical="center"/>
    </xf>
    <xf numFmtId="0" fontId="12" fillId="6" borderId="14" xfId="0" applyFont="1" applyFill="1" applyBorder="1" applyAlignment="1">
      <alignment horizontal="justify" vertical="center"/>
    </xf>
    <xf numFmtId="0" fontId="12" fillId="6" borderId="52" xfId="0" applyFont="1" applyFill="1" applyBorder="1" applyAlignment="1">
      <alignment horizontal="justify" vertical="center"/>
    </xf>
    <xf numFmtId="0" fontId="9" fillId="0" borderId="62" xfId="0" applyFont="1" applyBorder="1" applyAlignment="1">
      <alignment horizontal="justify" vertical="center"/>
    </xf>
    <xf numFmtId="0" fontId="9" fillId="0" borderId="35" xfId="0" applyFont="1" applyBorder="1" applyAlignment="1">
      <alignment horizontal="justify" vertical="center"/>
    </xf>
    <xf numFmtId="0" fontId="12" fillId="7" borderId="14" xfId="0" applyFont="1" applyFill="1" applyBorder="1" applyAlignment="1">
      <alignment horizontal="justify" vertical="center"/>
    </xf>
    <xf numFmtId="0" fontId="12" fillId="7" borderId="52" xfId="0" applyFont="1" applyFill="1" applyBorder="1" applyAlignment="1">
      <alignment horizontal="justify" vertical="center"/>
    </xf>
    <xf numFmtId="0" fontId="12" fillId="8" borderId="14" xfId="0" applyFont="1" applyFill="1" applyBorder="1" applyAlignment="1">
      <alignment horizontal="justify" vertical="center"/>
    </xf>
    <xf numFmtId="0" fontId="12" fillId="8" borderId="52" xfId="0" applyFont="1" applyFill="1" applyBorder="1" applyAlignment="1">
      <alignment horizontal="justify" vertical="center"/>
    </xf>
    <xf numFmtId="0" fontId="20" fillId="11" borderId="14" xfId="0" applyFont="1" applyFill="1" applyBorder="1" applyAlignment="1">
      <alignment horizontal="justify" vertical="center"/>
    </xf>
    <xf numFmtId="0" fontId="20" fillId="11" borderId="52" xfId="0" applyFont="1" applyFill="1" applyBorder="1" applyAlignment="1">
      <alignment horizontal="justify" vertical="center"/>
    </xf>
    <xf numFmtId="0" fontId="12" fillId="10" borderId="14" xfId="0" applyFont="1" applyFill="1" applyBorder="1" applyAlignment="1">
      <alignment horizontal="justify" vertical="center"/>
    </xf>
    <xf numFmtId="0" fontId="12" fillId="10" borderId="52" xfId="0" applyFont="1" applyFill="1" applyBorder="1" applyAlignment="1">
      <alignment horizontal="justify" vertical="center"/>
    </xf>
    <xf numFmtId="0" fontId="12" fillId="9" borderId="14" xfId="0" applyFont="1" applyFill="1" applyBorder="1" applyAlignment="1">
      <alignment horizontal="justify" vertical="center"/>
    </xf>
    <xf numFmtId="0" fontId="12" fillId="9" borderId="52" xfId="0" applyFont="1" applyFill="1" applyBorder="1" applyAlignment="1">
      <alignment horizontal="justify" vertical="center"/>
    </xf>
    <xf numFmtId="0" fontId="10" fillId="0" borderId="5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xf numFmtId="0" fontId="26" fillId="0" borderId="0" xfId="0" applyFont="1" applyFill="1" applyAlignment="1"/>
    <xf numFmtId="0" fontId="7" fillId="0" borderId="0" xfId="0" applyFont="1" applyFill="1" applyAlignment="1"/>
    <xf numFmtId="0" fontId="2" fillId="0" borderId="0" xfId="0" applyFont="1" applyFill="1" applyAlignment="1">
      <alignment horizontal="center"/>
    </xf>
    <xf numFmtId="0" fontId="26" fillId="0" borderId="0" xfId="0" applyFont="1" applyFill="1" applyAlignment="1">
      <alignment horizontal="center"/>
    </xf>
    <xf numFmtId="0" fontId="7" fillId="0" borderId="0" xfId="0" applyFont="1" applyFill="1" applyAlignment="1">
      <alignment horizont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4" fillId="0" borderId="0" xfId="0" applyFont="1" applyFill="1"/>
    <xf numFmtId="0" fontId="27" fillId="0" borderId="0" xfId="0" applyFont="1" applyFill="1"/>
    <xf numFmtId="165" fontId="3" fillId="0" borderId="0" xfId="0" applyNumberFormat="1" applyFont="1" applyFill="1"/>
    <xf numFmtId="0" fontId="7" fillId="0" borderId="0" xfId="0" applyFont="1" applyFill="1"/>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10" fontId="10" fillId="0" borderId="22" xfId="0" applyNumberFormat="1" applyFont="1" applyFill="1" applyBorder="1" applyAlignment="1">
      <alignment horizontal="center" vertical="center" wrapText="1"/>
    </xf>
    <xf numFmtId="0" fontId="10" fillId="0" borderId="65" xfId="0" applyFont="1" applyFill="1" applyBorder="1" applyAlignment="1">
      <alignment horizontal="center" vertical="center" wrapText="1"/>
    </xf>
    <xf numFmtId="10" fontId="10" fillId="0" borderId="66" xfId="0" applyNumberFormat="1" applyFont="1" applyFill="1" applyBorder="1" applyAlignment="1">
      <alignment horizontal="center" vertical="center" wrapText="1"/>
    </xf>
    <xf numFmtId="166" fontId="9" fillId="0" borderId="19" xfId="0" applyNumberFormat="1" applyFont="1" applyFill="1" applyBorder="1" applyAlignment="1">
      <alignment horizontal="center" vertical="center" wrapText="1"/>
    </xf>
    <xf numFmtId="3" fontId="18" fillId="0" borderId="54" xfId="0" applyNumberFormat="1" applyFont="1" applyFill="1" applyBorder="1" applyAlignment="1">
      <alignment horizontal="center" vertical="center" wrapText="1"/>
    </xf>
    <xf numFmtId="10" fontId="9" fillId="0" borderId="26" xfId="0" applyNumberFormat="1" applyFont="1" applyFill="1" applyBorder="1" applyAlignment="1">
      <alignment horizontal="center" vertical="center"/>
    </xf>
    <xf numFmtId="0" fontId="9" fillId="0" borderId="19" xfId="0" applyFont="1" applyFill="1" applyBorder="1" applyAlignment="1">
      <alignment horizontal="left" vertical="center" wrapText="1"/>
    </xf>
    <xf numFmtId="9" fontId="18" fillId="0" borderId="19" xfId="0" applyNumberFormat="1" applyFont="1" applyFill="1" applyBorder="1" applyAlignment="1">
      <alignment horizontal="center" vertical="center" wrapText="1"/>
    </xf>
    <xf numFmtId="9" fontId="25" fillId="0" borderId="19" xfId="0" applyNumberFormat="1" applyFont="1" applyFill="1" applyBorder="1" applyAlignment="1">
      <alignment horizontal="center" vertical="center" wrapText="1"/>
    </xf>
    <xf numFmtId="9" fontId="28" fillId="0" borderId="36" xfId="0" applyNumberFormat="1" applyFont="1" applyFill="1" applyBorder="1" applyAlignment="1">
      <alignment horizontal="center" vertical="center" wrapText="1"/>
    </xf>
    <xf numFmtId="3" fontId="10" fillId="0" borderId="26"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9" fillId="0" borderId="27" xfId="0" applyNumberFormat="1" applyFont="1" applyFill="1" applyBorder="1" applyAlignment="1">
      <alignment horizontal="justify" vertical="center" wrapText="1"/>
    </xf>
    <xf numFmtId="0" fontId="9" fillId="0" borderId="24" xfId="0" applyFont="1" applyFill="1" applyBorder="1" applyAlignment="1">
      <alignment horizontal="center" vertical="center" wrapText="1"/>
    </xf>
    <xf numFmtId="0" fontId="9" fillId="0" borderId="39" xfId="0" applyFont="1" applyFill="1" applyBorder="1" applyAlignment="1">
      <alignment horizontal="left" vertical="center" wrapText="1"/>
    </xf>
    <xf numFmtId="10" fontId="10" fillId="0" borderId="43" xfId="0" applyNumberFormat="1" applyFont="1" applyFill="1" applyBorder="1" applyAlignment="1">
      <alignment horizontal="center" vertical="center" wrapText="1"/>
    </xf>
    <xf numFmtId="0" fontId="10" fillId="0" borderId="44" xfId="0" applyFont="1" applyFill="1" applyBorder="1" applyAlignment="1">
      <alignment horizontal="center" vertical="center" wrapText="1"/>
    </xf>
    <xf numFmtId="10" fontId="10" fillId="0" borderId="61" xfId="0" applyNumberFormat="1" applyFont="1" applyFill="1" applyBorder="1" applyAlignment="1">
      <alignment horizontal="center" vertical="center" wrapText="1"/>
    </xf>
    <xf numFmtId="3" fontId="18" fillId="0" borderId="41" xfId="0" applyNumberFormat="1" applyFont="1" applyFill="1" applyBorder="1" applyAlignment="1">
      <alignment horizontal="center" vertical="center" wrapText="1"/>
    </xf>
    <xf numFmtId="0" fontId="9" fillId="0" borderId="28" xfId="0" applyFont="1" applyFill="1" applyBorder="1" applyAlignment="1">
      <alignment horizontal="center" vertical="center"/>
    </xf>
    <xf numFmtId="0" fontId="9" fillId="0" borderId="2" xfId="0" applyFont="1" applyFill="1" applyBorder="1" applyAlignment="1">
      <alignment horizontal="left" vertical="center" wrapText="1"/>
    </xf>
    <xf numFmtId="9" fontId="25" fillId="0" borderId="2" xfId="0" applyNumberFormat="1" applyFont="1" applyFill="1" applyBorder="1" applyAlignment="1">
      <alignment horizontal="center" vertical="center" wrapText="1"/>
    </xf>
    <xf numFmtId="9" fontId="28" fillId="0" borderId="25"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9" xfId="0" applyFont="1" applyFill="1" applyBorder="1" applyAlignment="1">
      <alignment horizontal="left" vertical="center" wrapText="1"/>
    </xf>
    <xf numFmtId="9" fontId="18" fillId="0" borderId="3" xfId="0" applyNumberFormat="1" applyFont="1" applyFill="1" applyBorder="1" applyAlignment="1">
      <alignment horizontal="center" vertical="center" wrapText="1"/>
    </xf>
    <xf numFmtId="9" fontId="25" fillId="0" borderId="3" xfId="0" applyNumberFormat="1" applyFont="1" applyFill="1" applyBorder="1" applyAlignment="1">
      <alignment horizontal="center" vertical="center" wrapText="1"/>
    </xf>
    <xf numFmtId="9" fontId="28" fillId="0" borderId="37" xfId="0" applyNumberFormat="1" applyFont="1" applyFill="1" applyBorder="1" applyAlignment="1">
      <alignment horizontal="center" vertical="center" wrapText="1"/>
    </xf>
    <xf numFmtId="3" fontId="10" fillId="0" borderId="58" xfId="0" applyNumberFormat="1" applyFont="1" applyFill="1" applyBorder="1" applyAlignment="1">
      <alignment horizontal="center" vertical="center" wrapText="1"/>
    </xf>
    <xf numFmtId="3" fontId="10" fillId="0" borderId="59" xfId="0" applyNumberFormat="1" applyFont="1" applyFill="1" applyBorder="1" applyAlignment="1">
      <alignment horizontal="center" vertical="center" wrapText="1"/>
    </xf>
    <xf numFmtId="3" fontId="9" fillId="0" borderId="30" xfId="0" applyNumberFormat="1"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left" vertical="center" wrapText="1"/>
    </xf>
    <xf numFmtId="9" fontId="5" fillId="0" borderId="31" xfId="0" applyNumberFormat="1" applyFont="1" applyFill="1" applyBorder="1" applyAlignment="1">
      <alignment horizontal="center" vertical="center" wrapText="1"/>
    </xf>
    <xf numFmtId="9" fontId="25" fillId="0" borderId="8" xfId="0" applyNumberFormat="1" applyFont="1" applyFill="1" applyBorder="1" applyAlignment="1">
      <alignment horizontal="center" vertical="center" wrapText="1"/>
    </xf>
    <xf numFmtId="9" fontId="28" fillId="0" borderId="32" xfId="0" applyNumberFormat="1" applyFont="1" applyFill="1" applyBorder="1" applyAlignment="1">
      <alignment horizontal="center" vertical="center" wrapText="1"/>
    </xf>
    <xf numFmtId="3" fontId="10" fillId="0" borderId="31" xfId="0" applyNumberFormat="1" applyFont="1" applyFill="1" applyBorder="1" applyAlignment="1">
      <alignment horizontal="center" vertical="center" wrapText="1"/>
    </xf>
    <xf numFmtId="3" fontId="10" fillId="0" borderId="8"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9" fontId="5" fillId="0" borderId="20" xfId="0" applyNumberFormat="1" applyFont="1" applyFill="1" applyBorder="1" applyAlignment="1">
      <alignment horizontal="center" vertical="center" wrapText="1"/>
    </xf>
    <xf numFmtId="9" fontId="25" fillId="0" borderId="9" xfId="0" applyNumberFormat="1" applyFont="1" applyFill="1" applyBorder="1" applyAlignment="1">
      <alignment horizontal="center" vertical="center" wrapText="1"/>
    </xf>
    <xf numFmtId="9" fontId="28" fillId="0" borderId="21" xfId="0" applyNumberFormat="1" applyFont="1" applyFill="1" applyBorder="1" applyAlignment="1">
      <alignment horizontal="center" vertical="center" wrapText="1"/>
    </xf>
    <xf numFmtId="3" fontId="9" fillId="0" borderId="35" xfId="0" applyNumberFormat="1" applyFont="1" applyFill="1" applyBorder="1" applyAlignment="1">
      <alignment horizontal="justify"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left" vertical="center" wrapText="1"/>
    </xf>
    <xf numFmtId="10" fontId="9" fillId="0" borderId="31" xfId="0" applyNumberFormat="1" applyFont="1" applyFill="1" applyBorder="1" applyAlignment="1">
      <alignment horizontal="center" vertical="center"/>
    </xf>
    <xf numFmtId="0" fontId="9" fillId="0" borderId="8" xfId="0" applyFont="1" applyFill="1" applyBorder="1" applyAlignment="1">
      <alignment horizontal="left" vertical="center" wrapText="1"/>
    </xf>
    <xf numFmtId="3" fontId="9" fillId="0" borderId="33" xfId="0" applyNumberFormat="1" applyFont="1" applyFill="1" applyBorder="1" applyAlignment="1">
      <alignment horizontal="justify"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3" fontId="18" fillId="0" borderId="6" xfId="0" applyNumberFormat="1" applyFont="1" applyFill="1" applyBorder="1" applyAlignment="1">
      <alignment horizontal="center" vertical="center" wrapText="1"/>
    </xf>
    <xf numFmtId="166" fontId="18" fillId="0" borderId="10" xfId="0" applyNumberFormat="1" applyFont="1" applyFill="1" applyBorder="1" applyAlignment="1">
      <alignment horizontal="center" vertical="center" wrapText="1"/>
    </xf>
    <xf numFmtId="166" fontId="18" fillId="0" borderId="41"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25" xfId="0" applyFont="1" applyFill="1" applyBorder="1" applyAlignment="1">
      <alignment horizontal="center" vertical="center" wrapText="1"/>
    </xf>
    <xf numFmtId="166" fontId="18" fillId="0" borderId="6"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9" fontId="18" fillId="0" borderId="10" xfId="0" applyNumberFormat="1" applyFont="1" applyFill="1" applyBorder="1" applyAlignment="1">
      <alignment horizontal="center" vertical="center" wrapText="1"/>
    </xf>
    <xf numFmtId="9" fontId="18" fillId="0" borderId="41"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 fontId="10" fillId="0" borderId="3" xfId="0" applyNumberFormat="1" applyFont="1" applyFill="1" applyBorder="1" applyAlignment="1">
      <alignment horizontal="center" vertical="center" wrapText="1"/>
    </xf>
    <xf numFmtId="3" fontId="10" fillId="0" borderId="48"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9" fontId="11" fillId="0" borderId="19" xfId="0" applyNumberFormat="1" applyFont="1" applyFill="1" applyBorder="1" applyAlignment="1">
      <alignment horizontal="center" vertical="center" wrapText="1"/>
    </xf>
    <xf numFmtId="9" fontId="11" fillId="0" borderId="24" xfId="0" applyNumberFormat="1" applyFont="1" applyFill="1" applyBorder="1" applyAlignment="1">
      <alignment horizontal="center" vertical="center" wrapText="1"/>
    </xf>
    <xf numFmtId="9" fontId="11" fillId="0" borderId="26" xfId="0" applyNumberFormat="1" applyFont="1" applyFill="1" applyBorder="1" applyAlignment="1">
      <alignment horizontal="center" vertical="center" wrapText="1"/>
    </xf>
    <xf numFmtId="9" fontId="11" fillId="0" borderId="36" xfId="0" applyNumberFormat="1" applyFont="1" applyFill="1" applyBorder="1" applyAlignment="1">
      <alignment horizontal="center" vertical="center" wrapText="1"/>
    </xf>
    <xf numFmtId="3" fontId="11" fillId="0" borderId="17"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166" fontId="9" fillId="0" borderId="3" xfId="0" applyNumberFormat="1" applyFont="1" applyFill="1" applyBorder="1" applyAlignment="1">
      <alignment horizontal="center" vertical="center" wrapText="1"/>
    </xf>
    <xf numFmtId="166" fontId="18" fillId="0" borderId="71"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11" fillId="0" borderId="34" xfId="0" applyNumberFormat="1" applyFont="1" applyFill="1" applyBorder="1" applyAlignment="1">
      <alignment horizontal="center" vertical="center" wrapText="1"/>
    </xf>
    <xf numFmtId="3" fontId="11" fillId="0" borderId="37" xfId="0" applyNumberFormat="1" applyFont="1" applyFill="1" applyBorder="1" applyAlignment="1">
      <alignment horizontal="center" vertical="center" wrapText="1"/>
    </xf>
    <xf numFmtId="0" fontId="10" fillId="0" borderId="43" xfId="0"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8" xfId="0"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10" fontId="9" fillId="0" borderId="3"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9" fontId="18" fillId="0" borderId="59" xfId="0" applyNumberFormat="1" applyFont="1" applyFill="1" applyBorder="1" applyAlignment="1">
      <alignment horizontal="center" vertical="center" wrapText="1"/>
    </xf>
    <xf numFmtId="3" fontId="18" fillId="0" borderId="59"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0" fillId="0" borderId="3" xfId="0"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9" fillId="0" borderId="0" xfId="0" applyFont="1" applyFill="1" applyAlignment="1">
      <alignment horizontal="center"/>
    </xf>
    <xf numFmtId="0" fontId="29" fillId="0" borderId="0" xfId="0" applyFont="1" applyFill="1"/>
    <xf numFmtId="0" fontId="10" fillId="0" borderId="0" xfId="0" applyFont="1" applyFill="1"/>
    <xf numFmtId="0" fontId="10" fillId="0" borderId="55"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44" xfId="0" applyFont="1" applyFill="1" applyBorder="1" applyAlignment="1">
      <alignment wrapText="1"/>
    </xf>
    <xf numFmtId="0" fontId="9" fillId="0" borderId="26" xfId="0" applyFont="1" applyFill="1" applyBorder="1" applyAlignment="1">
      <alignment horizontal="justify" vertical="center"/>
    </xf>
    <xf numFmtId="0" fontId="9" fillId="0" borderId="19" xfId="0" applyFont="1" applyFill="1" applyBorder="1" applyAlignment="1">
      <alignment horizontal="justify" vertical="center"/>
    </xf>
    <xf numFmtId="0" fontId="9" fillId="0" borderId="36" xfId="0" applyFont="1" applyFill="1" applyBorder="1" applyAlignment="1">
      <alignment horizontal="justify" vertical="center"/>
    </xf>
    <xf numFmtId="9" fontId="9" fillId="0" borderId="26" xfId="0" applyNumberFormat="1" applyFont="1" applyFill="1" applyBorder="1" applyAlignment="1">
      <alignment horizontal="center" vertical="center"/>
    </xf>
    <xf numFmtId="9" fontId="9" fillId="0" borderId="19" xfId="0" applyNumberFormat="1" applyFont="1" applyFill="1" applyBorder="1" applyAlignment="1">
      <alignment horizontal="center" vertical="center"/>
    </xf>
    <xf numFmtId="9" fontId="10" fillId="0" borderId="36" xfId="0" applyNumberFormat="1" applyFont="1" applyFill="1" applyBorder="1" applyAlignment="1">
      <alignment horizontal="center" vertical="center"/>
    </xf>
    <xf numFmtId="9" fontId="10" fillId="0" borderId="44" xfId="0" applyNumberFormat="1" applyFont="1" applyFill="1" applyBorder="1" applyAlignment="1">
      <alignment vertical="center"/>
    </xf>
    <xf numFmtId="0" fontId="9" fillId="0" borderId="28" xfId="0" applyFont="1" applyFill="1" applyBorder="1" applyAlignment="1">
      <alignment horizontal="justify" vertical="center"/>
    </xf>
    <xf numFmtId="0" fontId="9" fillId="0" borderId="2" xfId="0" applyFont="1" applyFill="1" applyBorder="1" applyAlignment="1">
      <alignment horizontal="justify" vertical="center"/>
    </xf>
    <xf numFmtId="0" fontId="9" fillId="0" borderId="25" xfId="0" applyFont="1" applyFill="1" applyBorder="1" applyAlignment="1">
      <alignment horizontal="justify" vertical="center"/>
    </xf>
    <xf numFmtId="9" fontId="9" fillId="0" borderId="28" xfId="0" applyNumberFormat="1" applyFont="1" applyFill="1" applyBorder="1" applyAlignment="1">
      <alignment horizontal="center" vertical="center"/>
    </xf>
    <xf numFmtId="9" fontId="9" fillId="0" borderId="2" xfId="0" applyNumberFormat="1" applyFont="1" applyFill="1" applyBorder="1" applyAlignment="1">
      <alignment horizontal="center" vertical="center"/>
    </xf>
    <xf numFmtId="9" fontId="10" fillId="0" borderId="25" xfId="0" applyNumberFormat="1" applyFont="1" applyFill="1" applyBorder="1" applyAlignment="1">
      <alignment horizontal="center" vertical="center"/>
    </xf>
    <xf numFmtId="0" fontId="9" fillId="0" borderId="34" xfId="0" applyFont="1" applyFill="1" applyBorder="1" applyAlignment="1">
      <alignment horizontal="justify" vertical="center"/>
    </xf>
    <xf numFmtId="0" fontId="9" fillId="0" borderId="3" xfId="0" applyFont="1" applyFill="1" applyBorder="1" applyAlignment="1">
      <alignment horizontal="justify" vertical="center"/>
    </xf>
    <xf numFmtId="0" fontId="9" fillId="0" borderId="37" xfId="0" applyFont="1" applyFill="1" applyBorder="1" applyAlignment="1">
      <alignment horizontal="justify" vertical="center"/>
    </xf>
    <xf numFmtId="9" fontId="9" fillId="0" borderId="34" xfId="0" applyNumberFormat="1" applyFont="1" applyFill="1" applyBorder="1" applyAlignment="1">
      <alignment horizontal="center" vertical="center"/>
    </xf>
    <xf numFmtId="9" fontId="9" fillId="0" borderId="3" xfId="0" applyNumberFormat="1" applyFont="1" applyFill="1" applyBorder="1" applyAlignment="1">
      <alignment horizontal="center" vertical="center"/>
    </xf>
    <xf numFmtId="9" fontId="10" fillId="0" borderId="37" xfId="0" applyNumberFormat="1" applyFont="1" applyFill="1" applyBorder="1" applyAlignment="1">
      <alignment horizontal="center" vertical="center"/>
    </xf>
    <xf numFmtId="0" fontId="10" fillId="0" borderId="22" xfId="0" applyFont="1" applyFill="1" applyBorder="1" applyAlignment="1">
      <alignment horizontal="center" vertical="center" wrapText="1"/>
    </xf>
    <xf numFmtId="10" fontId="10" fillId="0" borderId="39" xfId="0" applyNumberFormat="1" applyFont="1" applyFill="1" applyBorder="1" applyAlignment="1">
      <alignment horizontal="center" vertical="center" wrapText="1"/>
    </xf>
    <xf numFmtId="165" fontId="9" fillId="0" borderId="19" xfId="0" applyNumberFormat="1" applyFont="1" applyFill="1" applyBorder="1" applyAlignment="1">
      <alignment horizontal="center" vertical="center" wrapText="1"/>
    </xf>
    <xf numFmtId="165" fontId="18" fillId="0" borderId="19" xfId="0" applyNumberFormat="1" applyFont="1" applyFill="1" applyBorder="1" applyAlignment="1">
      <alignment horizontal="center" vertical="center" wrapText="1"/>
    </xf>
    <xf numFmtId="9" fontId="25" fillId="0" borderId="24" xfId="0" applyNumberFormat="1" applyFont="1" applyFill="1" applyBorder="1" applyAlignment="1">
      <alignment horizontal="center" vertical="center" wrapText="1"/>
    </xf>
    <xf numFmtId="9" fontId="18" fillId="0" borderId="68" xfId="0" applyNumberFormat="1" applyFont="1" applyFill="1" applyBorder="1" applyAlignment="1">
      <alignment horizontal="center" vertical="center" wrapText="1"/>
    </xf>
    <xf numFmtId="9" fontId="28" fillId="0" borderId="69" xfId="0" applyNumberFormat="1" applyFont="1" applyFill="1" applyBorder="1" applyAlignment="1">
      <alignment horizontal="center" vertical="center" wrapText="1"/>
    </xf>
    <xf numFmtId="10" fontId="10" fillId="0" borderId="18"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9" fontId="25" fillId="0" borderId="17" xfId="0" applyNumberFormat="1" applyFont="1" applyFill="1" applyBorder="1" applyAlignment="1">
      <alignment horizontal="center" vertical="center" wrapText="1"/>
    </xf>
    <xf numFmtId="9" fontId="18" fillId="0" borderId="79" xfId="0" applyNumberFormat="1" applyFont="1" applyFill="1" applyBorder="1" applyAlignment="1">
      <alignment horizontal="center" vertical="center" wrapText="1"/>
    </xf>
    <xf numFmtId="9" fontId="28" fillId="0" borderId="64" xfId="0" applyNumberFormat="1" applyFont="1" applyFill="1" applyBorder="1" applyAlignment="1">
      <alignment horizontal="center" vertical="center" wrapText="1"/>
    </xf>
    <xf numFmtId="9" fontId="25" fillId="0" borderId="4" xfId="0" applyNumberFormat="1" applyFont="1" applyFill="1" applyBorder="1" applyAlignment="1">
      <alignment horizontal="center" vertical="center" wrapText="1"/>
    </xf>
    <xf numFmtId="9" fontId="18" fillId="0" borderId="77" xfId="0" applyNumberFormat="1" applyFont="1" applyFill="1" applyBorder="1" applyAlignment="1">
      <alignment horizontal="center" vertical="center" wrapText="1"/>
    </xf>
    <xf numFmtId="9" fontId="28" fillId="0" borderId="78" xfId="0" applyNumberFormat="1" applyFont="1" applyFill="1" applyBorder="1" applyAlignment="1">
      <alignment horizontal="center" vertical="center" wrapText="1"/>
    </xf>
    <xf numFmtId="9" fontId="25" fillId="0" borderId="6" xfId="0" applyNumberFormat="1" applyFont="1" applyFill="1" applyBorder="1" applyAlignment="1">
      <alignment horizontal="center" vertical="center" wrapText="1"/>
    </xf>
    <xf numFmtId="9" fontId="18" fillId="0" borderId="67" xfId="0" applyNumberFormat="1" applyFont="1" applyFill="1" applyBorder="1" applyAlignment="1">
      <alignment horizontal="center" vertical="center" wrapText="1"/>
    </xf>
    <xf numFmtId="9" fontId="28" fillId="0" borderId="73" xfId="0" applyNumberFormat="1" applyFont="1" applyFill="1" applyBorder="1" applyAlignment="1">
      <alignment horizontal="center" vertical="center" wrapText="1"/>
    </xf>
    <xf numFmtId="167" fontId="9" fillId="0" borderId="2" xfId="0" applyNumberFormat="1" applyFont="1" applyFill="1" applyBorder="1" applyAlignment="1">
      <alignment horizontal="center" vertical="center" wrapText="1"/>
    </xf>
    <xf numFmtId="167" fontId="18" fillId="0" borderId="2" xfId="0" applyNumberFormat="1" applyFont="1" applyFill="1" applyBorder="1" applyAlignment="1">
      <alignment horizontal="center" vertical="center" wrapText="1"/>
    </xf>
    <xf numFmtId="9" fontId="25" fillId="0" borderId="10" xfId="0" applyNumberFormat="1" applyFont="1" applyFill="1" applyBorder="1" applyAlignment="1">
      <alignment horizontal="center" vertical="center" wrapText="1"/>
    </xf>
    <xf numFmtId="9" fontId="18" fillId="0" borderId="80" xfId="0" applyNumberFormat="1" applyFont="1" applyFill="1" applyBorder="1" applyAlignment="1">
      <alignment horizontal="center" vertical="center" wrapText="1"/>
    </xf>
    <xf numFmtId="9" fontId="28" fillId="0" borderId="74" xfId="0" applyNumberFormat="1" applyFont="1" applyFill="1" applyBorder="1" applyAlignment="1">
      <alignment horizontal="center" vertical="center" wrapText="1"/>
    </xf>
    <xf numFmtId="3" fontId="11" fillId="0" borderId="24"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wrapText="1"/>
    </xf>
    <xf numFmtId="3" fontId="11" fillId="0" borderId="64" xfId="0" applyNumberFormat="1" applyFont="1" applyFill="1" applyBorder="1" applyAlignment="1">
      <alignment horizontal="center" vertical="center" wrapText="1"/>
    </xf>
    <xf numFmtId="10" fontId="10" fillId="0" borderId="5"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3" fontId="11" fillId="0" borderId="78" xfId="0" applyNumberFormat="1" applyFont="1" applyFill="1" applyBorder="1" applyAlignment="1">
      <alignment horizontal="center" vertical="center" wrapText="1"/>
    </xf>
    <xf numFmtId="166" fontId="18" fillId="0" borderId="19"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9" fontId="11" fillId="0" borderId="2" xfId="2" applyFont="1" applyFill="1" applyBorder="1" applyAlignment="1">
      <alignment horizontal="center" vertical="center" wrapText="1"/>
    </xf>
    <xf numFmtId="9" fontId="11" fillId="0" borderId="17" xfId="2" applyFont="1" applyFill="1" applyBorder="1" applyAlignment="1">
      <alignment horizontal="center" vertical="center" wrapText="1"/>
    </xf>
    <xf numFmtId="9" fontId="11" fillId="0" borderId="28" xfId="2" applyFont="1" applyFill="1" applyBorder="1" applyAlignment="1">
      <alignment horizontal="center" vertical="center" wrapText="1"/>
    </xf>
    <xf numFmtId="9" fontId="11" fillId="0" borderId="29" xfId="2" applyFont="1" applyFill="1" applyBorder="1" applyAlignment="1">
      <alignment horizontal="center" vertical="center" wrapText="1"/>
    </xf>
    <xf numFmtId="9" fontId="11" fillId="0" borderId="64" xfId="2"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3" fontId="11" fillId="0" borderId="17" xfId="2" applyNumberFormat="1" applyFont="1" applyFill="1" applyBorder="1" applyAlignment="1">
      <alignment horizontal="center" vertical="center" wrapText="1"/>
    </xf>
    <xf numFmtId="3" fontId="11" fillId="0" borderId="28" xfId="2" applyNumberFormat="1" applyFont="1" applyFill="1" applyBorder="1" applyAlignment="1">
      <alignment horizontal="center" vertical="center" wrapText="1"/>
    </xf>
    <xf numFmtId="3" fontId="11" fillId="0" borderId="29" xfId="2" applyNumberFormat="1" applyFont="1" applyFill="1" applyBorder="1" applyAlignment="1">
      <alignment horizontal="center" vertical="center" wrapText="1"/>
    </xf>
    <xf numFmtId="3" fontId="11" fillId="0" borderId="64" xfId="2"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0" fontId="10" fillId="0" borderId="44" xfId="0" applyFont="1" applyFill="1" applyBorder="1" applyAlignment="1">
      <alignment vertical="center"/>
    </xf>
    <xf numFmtId="0" fontId="9" fillId="0" borderId="26"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9" fillId="0" borderId="28" xfId="0" applyFont="1" applyFill="1" applyBorder="1" applyAlignment="1">
      <alignment horizontal="justify" vertical="center" wrapText="1"/>
    </xf>
    <xf numFmtId="0" fontId="10" fillId="0" borderId="70" xfId="0" applyFont="1" applyFill="1" applyBorder="1" applyAlignment="1">
      <alignment horizontal="center" vertical="center" wrapText="1"/>
    </xf>
    <xf numFmtId="0" fontId="9" fillId="0" borderId="34" xfId="0" applyFont="1" applyFill="1" applyBorder="1" applyAlignment="1">
      <alignment horizontal="justify" vertical="center" wrapText="1"/>
    </xf>
    <xf numFmtId="9" fontId="18" fillId="0" borderId="19"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9" fontId="5" fillId="0" borderId="48"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9" fontId="28" fillId="0" borderId="3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7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2" xfId="0" applyFont="1" applyFill="1" applyBorder="1" applyAlignment="1" applyProtection="1">
      <alignment horizontal="center" vertical="center"/>
      <protection locked="0"/>
    </xf>
  </cellXfs>
  <cellStyles count="74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5" builtinId="8" hidden="1"/>
    <cellStyle name="Hipervínculo" xfId="747"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Hipervínculo visitado" xfId="746" builtinId="9" hidden="1"/>
    <cellStyle name="Hipervínculo visitado" xfId="748" builtinId="9" hidden="1"/>
    <cellStyle name="Moneda" xfId="1" builtinId="4"/>
    <cellStyle name="Normal" xfId="0" builtinId="0"/>
    <cellStyle name="Porcentual" xfId="2"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C81A"/>
    </mru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ES"/>
              <a:t>CUMPLIMIENTO ACUMULADO PDM 2016</a:t>
            </a:r>
            <a:r>
              <a:rPr lang="es-ES" baseline="0"/>
              <a:t> - 2019</a:t>
            </a:r>
            <a:endParaRPr lang="es-ES"/>
          </a:p>
        </c:rich>
      </c:tx>
      <c:layout/>
      <c:overlay val="0"/>
    </c:title>
    <c:autoTitleDeleted val="0"/>
    <c:plotArea>
      <c:layout/>
      <c:barChart>
        <c:barDir val="bar"/>
        <c:grouping val="clustered"/>
        <c:varyColors val="0"/>
        <c:ser>
          <c:idx val="0"/>
          <c:order val="0"/>
          <c:invertIfNegative val="0"/>
          <c:dPt>
            <c:idx val="1"/>
            <c:invertIfNegative val="0"/>
            <c:bubble3D val="0"/>
            <c:spPr>
              <a:solidFill>
                <a:srgbClr val="953735"/>
              </a:solidFill>
            </c:spPr>
          </c:dPt>
          <c:dLbls>
            <c:showLegendKey val="0"/>
            <c:showVal val="1"/>
            <c:showCatName val="0"/>
            <c:showSerName val="0"/>
            <c:showPercent val="0"/>
            <c:showBubbleSize val="0"/>
            <c:showLeaderLines val="0"/>
          </c:dLbls>
          <c:cat>
            <c:strRef>
              <c:f>RESUMEN!$I$5:$K$6</c:f>
              <c:strCache>
                <c:ptCount val="2"/>
                <c:pt idx="0">
                  <c:v>META</c:v>
                </c:pt>
                <c:pt idx="1">
                  <c:v>AVANCE EN CUMPLIMIENTO</c:v>
                </c:pt>
              </c:strCache>
            </c:strRef>
          </c:cat>
          <c:val>
            <c:numRef>
              <c:f>RESUMEN!$I$148:$J$148</c:f>
              <c:numCache>
                <c:formatCode>0%</c:formatCode>
                <c:ptCount val="2"/>
                <c:pt idx="0">
                  <c:v>0.405425321610828</c:v>
                </c:pt>
                <c:pt idx="1">
                  <c:v>0.192592293366571</c:v>
                </c:pt>
              </c:numCache>
            </c:numRef>
          </c:val>
        </c:ser>
        <c:dLbls>
          <c:showLegendKey val="0"/>
          <c:showVal val="0"/>
          <c:showCatName val="0"/>
          <c:showSerName val="0"/>
          <c:showPercent val="0"/>
          <c:showBubbleSize val="0"/>
        </c:dLbls>
        <c:gapWidth val="150"/>
        <c:axId val="-2008306152"/>
        <c:axId val="-2008303176"/>
      </c:barChart>
      <c:catAx>
        <c:axId val="-2008306152"/>
        <c:scaling>
          <c:orientation val="minMax"/>
        </c:scaling>
        <c:delete val="0"/>
        <c:axPos val="l"/>
        <c:majorTickMark val="out"/>
        <c:minorTickMark val="none"/>
        <c:tickLblPos val="nextTo"/>
        <c:crossAx val="-2008303176"/>
        <c:crosses val="autoZero"/>
        <c:auto val="1"/>
        <c:lblAlgn val="ctr"/>
        <c:lblOffset val="100"/>
        <c:noMultiLvlLbl val="0"/>
      </c:catAx>
      <c:valAx>
        <c:axId val="-2008303176"/>
        <c:scaling>
          <c:orientation val="minMax"/>
        </c:scaling>
        <c:delete val="0"/>
        <c:axPos val="b"/>
        <c:majorGridlines/>
        <c:numFmt formatCode="0%" sourceLinked="1"/>
        <c:majorTickMark val="out"/>
        <c:minorTickMark val="none"/>
        <c:tickLblPos val="nextTo"/>
        <c:crossAx val="-2008306152"/>
        <c:crosses val="autoZero"/>
        <c:crossBetween val="between"/>
      </c:valAx>
    </c:plotArea>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EJECUCIÓN PRESUPUESTAL Y NIVEL DE GESTIÓN POR</a:t>
            </a:r>
            <a:r>
              <a:rPr lang="es-ES" baseline="0"/>
              <a:t> LÍNEAS ESTRATÉGICAS</a:t>
            </a:r>
            <a:endParaRPr lang="es-ES"/>
          </a:p>
        </c:rich>
      </c:tx>
      <c:overlay val="0"/>
    </c:title>
    <c:autoTitleDeleted val="0"/>
    <c:plotArea>
      <c:layout/>
      <c:barChart>
        <c:barDir val="col"/>
        <c:grouping val="clustered"/>
        <c:varyColors val="0"/>
        <c:ser>
          <c:idx val="0"/>
          <c:order val="0"/>
          <c:tx>
            <c:strRef>
              <c:f>RESUMEN!$O$7</c:f>
              <c:strCache>
                <c:ptCount val="1"/>
                <c:pt idx="0">
                  <c:v>PORCENTAJE EJECUCIÓN</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(RESUMEN!$O$8,RESUMEN!$O$38,RESUMEN!$O$65,RESUMEN!$O$80,RESUMEN!$O$121,RESUMEN!$O$136)</c:f>
              <c:numCache>
                <c:formatCode>0%</c:formatCode>
                <c:ptCount val="6"/>
                <c:pt idx="0">
                  <c:v>0.471567304331279</c:v>
                </c:pt>
                <c:pt idx="1">
                  <c:v>0.265941785063899</c:v>
                </c:pt>
                <c:pt idx="2">
                  <c:v>0.397418428947333</c:v>
                </c:pt>
                <c:pt idx="3">
                  <c:v>0.501447704841166</c:v>
                </c:pt>
                <c:pt idx="4">
                  <c:v>0.532776424331091</c:v>
                </c:pt>
                <c:pt idx="5">
                  <c:v>0.360617153083742</c:v>
                </c:pt>
              </c:numCache>
            </c:numRef>
          </c:val>
        </c:ser>
        <c:ser>
          <c:idx val="1"/>
          <c:order val="1"/>
          <c:tx>
            <c:strRef>
              <c:f>RESUMEN!$P$7</c:f>
              <c:strCache>
                <c:ptCount val="1"/>
                <c:pt idx="0">
                  <c:v>NIVEL DE GESTIÓN</c:v>
                </c:pt>
              </c:strCache>
            </c:strRef>
          </c:tx>
          <c:spPr>
            <a:solidFill>
              <a:schemeClr val="accent2">
                <a:lumMod val="75000"/>
              </a:schemeClr>
            </a:solidFill>
          </c:spPr>
          <c:invertIfNegative val="0"/>
          <c:dLbls>
            <c:dLbl>
              <c:idx val="0"/>
              <c:delete val="1"/>
            </c:dLbl>
            <c:dLbl>
              <c:idx val="2"/>
              <c:delete val="1"/>
            </c:dLbl>
            <c:dLbl>
              <c:idx val="3"/>
              <c:delete val="1"/>
            </c:dLbl>
            <c:dLbl>
              <c:idx val="5"/>
              <c:delete val="1"/>
            </c:dLbl>
            <c:showLegendKey val="0"/>
            <c:showVal val="1"/>
            <c:showCatName val="0"/>
            <c:showSerName val="0"/>
            <c:showPercent val="0"/>
            <c:showBubbleSize val="0"/>
            <c:showLeaderLines val="0"/>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(RESUMEN!$P$8,RESUMEN!$P$38,RESUMEN!$P$65,RESUMEN!$P$80,RESUMEN!$P$121,RESUMEN!$P$136)</c:f>
              <c:numCache>
                <c:formatCode>0%</c:formatCode>
                <c:ptCount val="6"/>
                <c:pt idx="0">
                  <c:v>0.000588157996122478</c:v>
                </c:pt>
                <c:pt idx="1">
                  <c:v>0.168536406156973</c:v>
                </c:pt>
                <c:pt idx="2">
                  <c:v>0.0457592956457725</c:v>
                </c:pt>
                <c:pt idx="3">
                  <c:v>0.0106306176076562</c:v>
                </c:pt>
                <c:pt idx="4">
                  <c:v>0.118322600563288</c:v>
                </c:pt>
                <c:pt idx="5">
                  <c:v>0.0140981957851246</c:v>
                </c:pt>
              </c:numCache>
            </c:numRef>
          </c:val>
        </c:ser>
        <c:dLbls>
          <c:showLegendKey val="0"/>
          <c:showVal val="0"/>
          <c:showCatName val="0"/>
          <c:showSerName val="0"/>
          <c:showPercent val="0"/>
          <c:showBubbleSize val="0"/>
        </c:dLbls>
        <c:gapWidth val="150"/>
        <c:axId val="-2008653624"/>
        <c:axId val="-2008656616"/>
      </c:barChart>
      <c:catAx>
        <c:axId val="-2008653624"/>
        <c:scaling>
          <c:orientation val="minMax"/>
        </c:scaling>
        <c:delete val="0"/>
        <c:axPos val="b"/>
        <c:majorTickMark val="out"/>
        <c:minorTickMark val="none"/>
        <c:tickLblPos val="nextTo"/>
        <c:crossAx val="-2008656616"/>
        <c:crosses val="autoZero"/>
        <c:auto val="1"/>
        <c:lblAlgn val="ctr"/>
        <c:lblOffset val="100"/>
        <c:noMultiLvlLbl val="0"/>
      </c:catAx>
      <c:valAx>
        <c:axId val="-2008656616"/>
        <c:scaling>
          <c:orientation val="minMax"/>
        </c:scaling>
        <c:delete val="0"/>
        <c:axPos val="l"/>
        <c:majorGridlines/>
        <c:numFmt formatCode="0%" sourceLinked="1"/>
        <c:majorTickMark val="out"/>
        <c:minorTickMark val="none"/>
        <c:tickLblPos val="nextTo"/>
        <c:crossAx val="-2008653624"/>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ES"/>
              <a:t>CUMPLIMIENTO ACUMULADO DEL PDM POR DEPENDENCIAS </a:t>
            </a:r>
          </a:p>
        </c:rich>
      </c:tx>
      <c:overlay val="0"/>
    </c:title>
    <c:autoTitleDeleted val="0"/>
    <c:plotArea>
      <c:layout/>
      <c:barChart>
        <c:barDir val="bar"/>
        <c:grouping val="clustered"/>
        <c:varyColors val="0"/>
        <c:ser>
          <c:idx val="0"/>
          <c:order val="0"/>
          <c:tx>
            <c:strRef>
              <c:f>RESUMEN!$J$156</c:f>
              <c:strCache>
                <c:ptCount val="1"/>
                <c:pt idx="0">
                  <c:v>Cumplimiento Acumulado</c:v>
                </c:pt>
              </c:strCache>
            </c:strRef>
          </c:tx>
          <c:invertIfNegative val="0"/>
          <c:dLbls>
            <c:showLegendKey val="0"/>
            <c:showVal val="1"/>
            <c:showCatName val="0"/>
            <c:showSerName val="0"/>
            <c:showPercent val="0"/>
            <c:showBubbleSize val="0"/>
            <c:showLeaderLines val="0"/>
          </c:dLbls>
          <c:cat>
            <c:strRef>
              <c:f>RESUMEN!$D$157:$D$181</c:f>
              <c:strCache>
                <c:ptCount val="25"/>
                <c:pt idx="0">
                  <c:v>Administrativa</c:v>
                </c:pt>
                <c:pt idx="1">
                  <c:v>AMB</c:v>
                </c:pt>
                <c:pt idx="2">
                  <c:v>Bomberos</c:v>
                </c:pt>
                <c:pt idx="3">
                  <c:v>Control Interno</c:v>
                </c:pt>
                <c:pt idx="4">
                  <c:v>Control Interno Disciplinario</c:v>
                </c:pt>
                <c:pt idx="5">
                  <c:v>DADEP</c:v>
                </c:pt>
                <c:pt idx="6">
                  <c:v>Desarrollo Social</c:v>
                </c:pt>
                <c:pt idx="7">
                  <c:v>Educación</c:v>
                </c:pt>
                <c:pt idx="8">
                  <c:v>EMAB</c:v>
                </c:pt>
                <c:pt idx="9">
                  <c:v>Hacienda</c:v>
                </c:pt>
                <c:pt idx="10">
                  <c:v>IMCT</c:v>
                </c:pt>
                <c:pt idx="11">
                  <c:v>IMEBU</c:v>
                </c:pt>
                <c:pt idx="12">
                  <c:v>INDERBU</c:v>
                </c:pt>
                <c:pt idx="13">
                  <c:v>Infraestructura</c:v>
                </c:pt>
                <c:pt idx="14">
                  <c:v>Interior</c:v>
                </c:pt>
                <c:pt idx="15">
                  <c:v>INVISBU</c:v>
                </c:pt>
                <c:pt idx="16">
                  <c:v>ISABU</c:v>
                </c:pt>
                <c:pt idx="17">
                  <c:v>Jurídica</c:v>
                </c:pt>
                <c:pt idx="18">
                  <c:v>Metrolínea</c:v>
                </c:pt>
                <c:pt idx="19">
                  <c:v>Planeación</c:v>
                </c:pt>
                <c:pt idx="20">
                  <c:v>Prensa</c:v>
                </c:pt>
                <c:pt idx="21">
                  <c:v>Salud y Ambiente</c:v>
                </c:pt>
                <c:pt idx="22">
                  <c:v>Sistemas</c:v>
                </c:pt>
                <c:pt idx="23">
                  <c:v>Tránsito</c:v>
                </c:pt>
                <c:pt idx="24">
                  <c:v>UTSP</c:v>
                </c:pt>
              </c:strCache>
            </c:strRef>
          </c:cat>
          <c:val>
            <c:numRef>
              <c:f>RESUMEN!$J$157:$J$181</c:f>
              <c:numCache>
                <c:formatCode>0%</c:formatCode>
                <c:ptCount val="25"/>
                <c:pt idx="0">
                  <c:v>0.196340740740741</c:v>
                </c:pt>
                <c:pt idx="1">
                  <c:v>0.025</c:v>
                </c:pt>
                <c:pt idx="2">
                  <c:v>0.194444444444444</c:v>
                </c:pt>
                <c:pt idx="3">
                  <c:v>0.473684210526316</c:v>
                </c:pt>
                <c:pt idx="4">
                  <c:v>0.4375</c:v>
                </c:pt>
                <c:pt idx="5">
                  <c:v>0.384254</c:v>
                </c:pt>
                <c:pt idx="6">
                  <c:v>0.238468154303324</c:v>
                </c:pt>
                <c:pt idx="7">
                  <c:v>0.237293843859517</c:v>
                </c:pt>
                <c:pt idx="8">
                  <c:v>0.338848100967209</c:v>
                </c:pt>
                <c:pt idx="9">
                  <c:v>0.372023809523809</c:v>
                </c:pt>
                <c:pt idx="10">
                  <c:v>0.278063433165474</c:v>
                </c:pt>
                <c:pt idx="11">
                  <c:v>0.120388831453122</c:v>
                </c:pt>
                <c:pt idx="12">
                  <c:v>0.317511973906009</c:v>
                </c:pt>
                <c:pt idx="13">
                  <c:v>0.111077655945419</c:v>
                </c:pt>
                <c:pt idx="14">
                  <c:v>0.175533556713825</c:v>
                </c:pt>
                <c:pt idx="15">
                  <c:v>0.398544117647059</c:v>
                </c:pt>
                <c:pt idx="16">
                  <c:v>0.35</c:v>
                </c:pt>
                <c:pt idx="17">
                  <c:v>0.478787878787879</c:v>
                </c:pt>
                <c:pt idx="18">
                  <c:v>0.433809523809524</c:v>
                </c:pt>
                <c:pt idx="19">
                  <c:v>0.152765151515152</c:v>
                </c:pt>
                <c:pt idx="20">
                  <c:v>0.571428571428571</c:v>
                </c:pt>
                <c:pt idx="21">
                  <c:v>0.214190950293463</c:v>
                </c:pt>
                <c:pt idx="22">
                  <c:v>0.154563455149502</c:v>
                </c:pt>
                <c:pt idx="23">
                  <c:v>0.392865845437274</c:v>
                </c:pt>
                <c:pt idx="24">
                  <c:v>0.5</c:v>
                </c:pt>
              </c:numCache>
            </c:numRef>
          </c:val>
        </c:ser>
        <c:dLbls>
          <c:showLegendKey val="0"/>
          <c:showVal val="0"/>
          <c:showCatName val="0"/>
          <c:showSerName val="0"/>
          <c:showPercent val="0"/>
          <c:showBubbleSize val="0"/>
        </c:dLbls>
        <c:gapWidth val="150"/>
        <c:axId val="-2008691576"/>
        <c:axId val="-2008694568"/>
      </c:barChart>
      <c:catAx>
        <c:axId val="-2008691576"/>
        <c:scaling>
          <c:orientation val="minMax"/>
        </c:scaling>
        <c:delete val="0"/>
        <c:axPos val="l"/>
        <c:majorTickMark val="out"/>
        <c:minorTickMark val="none"/>
        <c:tickLblPos val="nextTo"/>
        <c:crossAx val="-2008694568"/>
        <c:crosses val="autoZero"/>
        <c:auto val="1"/>
        <c:lblAlgn val="ctr"/>
        <c:lblOffset val="100"/>
        <c:noMultiLvlLbl val="0"/>
      </c:catAx>
      <c:valAx>
        <c:axId val="-2008694568"/>
        <c:scaling>
          <c:orientation val="minMax"/>
        </c:scaling>
        <c:delete val="0"/>
        <c:axPos val="b"/>
        <c:majorGridlines/>
        <c:numFmt formatCode="0%" sourceLinked="1"/>
        <c:majorTickMark val="out"/>
        <c:minorTickMark val="none"/>
        <c:tickLblPos val="nextTo"/>
        <c:crossAx val="-2008691576"/>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es-ES"/>
              <a:t>CUMPLIMIENTO PDM VIGENCIA 2016 POR DEPENDENCIAS</a:t>
            </a:r>
          </a:p>
        </c:rich>
      </c:tx>
      <c:overlay val="0"/>
    </c:title>
    <c:autoTitleDeleted val="0"/>
    <c:plotArea>
      <c:layout/>
      <c:barChart>
        <c:barDir val="bar"/>
        <c:grouping val="clustered"/>
        <c:varyColors val="0"/>
        <c:ser>
          <c:idx val="0"/>
          <c:order val="0"/>
          <c:tx>
            <c:strRef>
              <c:f>RESUMEN!$J$156</c:f>
              <c:strCache>
                <c:ptCount val="1"/>
                <c:pt idx="0">
                  <c:v>Cumplimiento Acumulado</c:v>
                </c:pt>
              </c:strCache>
            </c:strRef>
          </c:tx>
          <c:invertIfNegative val="0"/>
          <c:dLbls>
            <c:showLegendKey val="0"/>
            <c:showVal val="1"/>
            <c:showCatName val="0"/>
            <c:showSerName val="0"/>
            <c:showPercent val="0"/>
            <c:showBubbleSize val="0"/>
            <c:showLeaderLines val="0"/>
          </c:dLbls>
          <c:cat>
            <c:strRef>
              <c:f>RESUMEN!$D$157:$D$181</c:f>
              <c:strCache>
                <c:ptCount val="25"/>
                <c:pt idx="0">
                  <c:v>Administrativa</c:v>
                </c:pt>
                <c:pt idx="1">
                  <c:v>AMB</c:v>
                </c:pt>
                <c:pt idx="2">
                  <c:v>Bomberos</c:v>
                </c:pt>
                <c:pt idx="3">
                  <c:v>Control Interno</c:v>
                </c:pt>
                <c:pt idx="4">
                  <c:v>Control Interno Disciplinario</c:v>
                </c:pt>
                <c:pt idx="5">
                  <c:v>DADEP</c:v>
                </c:pt>
                <c:pt idx="6">
                  <c:v>Desarrollo Social</c:v>
                </c:pt>
                <c:pt idx="7">
                  <c:v>Educación</c:v>
                </c:pt>
                <c:pt idx="8">
                  <c:v>EMAB</c:v>
                </c:pt>
                <c:pt idx="9">
                  <c:v>Hacienda</c:v>
                </c:pt>
                <c:pt idx="10">
                  <c:v>IMCT</c:v>
                </c:pt>
                <c:pt idx="11">
                  <c:v>IMEBU</c:v>
                </c:pt>
                <c:pt idx="12">
                  <c:v>INDERBU</c:v>
                </c:pt>
                <c:pt idx="13">
                  <c:v>Infraestructura</c:v>
                </c:pt>
                <c:pt idx="14">
                  <c:v>Interior</c:v>
                </c:pt>
                <c:pt idx="15">
                  <c:v>INVISBU</c:v>
                </c:pt>
                <c:pt idx="16">
                  <c:v>ISABU</c:v>
                </c:pt>
                <c:pt idx="17">
                  <c:v>Jurídica</c:v>
                </c:pt>
                <c:pt idx="18">
                  <c:v>Metrolínea</c:v>
                </c:pt>
                <c:pt idx="19">
                  <c:v>Planeación</c:v>
                </c:pt>
                <c:pt idx="20">
                  <c:v>Prensa</c:v>
                </c:pt>
                <c:pt idx="21">
                  <c:v>Salud y Ambiente</c:v>
                </c:pt>
                <c:pt idx="22">
                  <c:v>Sistemas</c:v>
                </c:pt>
                <c:pt idx="23">
                  <c:v>Tránsito</c:v>
                </c:pt>
                <c:pt idx="24">
                  <c:v>UTSP</c:v>
                </c:pt>
              </c:strCache>
            </c:strRef>
          </c:cat>
          <c:val>
            <c:numRef>
              <c:f>RESUMEN!$E$157:$E$181</c:f>
              <c:numCache>
                <c:formatCode>0%</c:formatCode>
                <c:ptCount val="25"/>
                <c:pt idx="0">
                  <c:v>1.0</c:v>
                </c:pt>
                <c:pt idx="1">
                  <c:v>0.0</c:v>
                </c:pt>
                <c:pt idx="2">
                  <c:v>1.0</c:v>
                </c:pt>
                <c:pt idx="3">
                  <c:v>1.0</c:v>
                </c:pt>
                <c:pt idx="4">
                  <c:v>1.0</c:v>
                </c:pt>
                <c:pt idx="5">
                  <c:v>0.9625</c:v>
                </c:pt>
                <c:pt idx="6">
                  <c:v>0.729850468136515</c:v>
                </c:pt>
                <c:pt idx="7">
                  <c:v>0.780173047066156</c:v>
                </c:pt>
                <c:pt idx="8">
                  <c:v>0.932777777777778</c:v>
                </c:pt>
                <c:pt idx="9">
                  <c:v>0.866666666666667</c:v>
                </c:pt>
                <c:pt idx="10">
                  <c:v>0.763888888888889</c:v>
                </c:pt>
                <c:pt idx="11">
                  <c:v>0.922857142857143</c:v>
                </c:pt>
                <c:pt idx="12">
                  <c:v>0.9542</c:v>
                </c:pt>
                <c:pt idx="13">
                  <c:v>0.752631578947368</c:v>
                </c:pt>
                <c:pt idx="14">
                  <c:v>0.791488372093023</c:v>
                </c:pt>
                <c:pt idx="15">
                  <c:v>1.0</c:v>
                </c:pt>
                <c:pt idx="16">
                  <c:v>1.0</c:v>
                </c:pt>
                <c:pt idx="17">
                  <c:v>0.845</c:v>
                </c:pt>
                <c:pt idx="18">
                  <c:v>0.85</c:v>
                </c:pt>
                <c:pt idx="19">
                  <c:v>0.91</c:v>
                </c:pt>
                <c:pt idx="20">
                  <c:v>1.0</c:v>
                </c:pt>
                <c:pt idx="21">
                  <c:v>0.769067104102235</c:v>
                </c:pt>
                <c:pt idx="22">
                  <c:v>0.998484848484848</c:v>
                </c:pt>
                <c:pt idx="23">
                  <c:v>0.955555555555555</c:v>
                </c:pt>
                <c:pt idx="24">
                  <c:v>1.0</c:v>
                </c:pt>
              </c:numCache>
            </c:numRef>
          </c:val>
        </c:ser>
        <c:dLbls>
          <c:showLegendKey val="0"/>
          <c:showVal val="0"/>
          <c:showCatName val="0"/>
          <c:showSerName val="0"/>
          <c:showPercent val="0"/>
          <c:showBubbleSize val="0"/>
        </c:dLbls>
        <c:gapWidth val="150"/>
        <c:axId val="-2008730760"/>
        <c:axId val="-2008733752"/>
      </c:barChart>
      <c:catAx>
        <c:axId val="-2008730760"/>
        <c:scaling>
          <c:orientation val="minMax"/>
        </c:scaling>
        <c:delete val="0"/>
        <c:axPos val="l"/>
        <c:majorTickMark val="out"/>
        <c:minorTickMark val="none"/>
        <c:tickLblPos val="nextTo"/>
        <c:crossAx val="-2008733752"/>
        <c:crosses val="autoZero"/>
        <c:auto val="1"/>
        <c:lblAlgn val="ctr"/>
        <c:lblOffset val="100"/>
        <c:noMultiLvlLbl val="0"/>
      </c:catAx>
      <c:valAx>
        <c:axId val="-2008733752"/>
        <c:scaling>
          <c:orientation val="minMax"/>
        </c:scaling>
        <c:delete val="0"/>
        <c:axPos val="b"/>
        <c:majorGridlines/>
        <c:numFmt formatCode="0%" sourceLinked="1"/>
        <c:majorTickMark val="out"/>
        <c:minorTickMark val="none"/>
        <c:tickLblPos val="nextTo"/>
        <c:crossAx val="-200873076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PDM 2016-2019 </a:t>
            </a:r>
          </a:p>
          <a:p>
            <a:pPr>
              <a:defRPr/>
            </a:pPr>
            <a:r>
              <a:rPr lang="es-ES"/>
              <a:t>POR LINEA ESTRATÉGICA</a:t>
            </a:r>
          </a:p>
        </c:rich>
      </c:tx>
      <c:layout/>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(RESUMEN!$I$8,RESUMEN!$I$38,RESUMEN!$I$65,RESUMEN!$I$80,RESUMEN!$I$121,RESUMEN!$I$136)</c:f>
              <c:numCache>
                <c:formatCode>0%</c:formatCode>
                <c:ptCount val="6"/>
                <c:pt idx="0">
                  <c:v>0.501944395920438</c:v>
                </c:pt>
                <c:pt idx="1">
                  <c:v>0.455917922261497</c:v>
                </c:pt>
                <c:pt idx="2">
                  <c:v>0.39301554022175</c:v>
                </c:pt>
                <c:pt idx="3">
                  <c:v>0.488088953628409</c:v>
                </c:pt>
                <c:pt idx="4">
                  <c:v>0.186799952288547</c:v>
                </c:pt>
                <c:pt idx="5">
                  <c:v>0.40678516534433</c:v>
                </c:pt>
              </c:numCache>
            </c:numRef>
          </c:val>
        </c:ser>
        <c:ser>
          <c:idx val="1"/>
          <c:order val="1"/>
          <c:tx>
            <c:strRef>
              <c:f>RESUMEN!$J$5</c:f>
              <c:strCache>
                <c:ptCount val="1"/>
                <c:pt idx="0">
                  <c:v>AVANCE EN CUMPLIMIENTO</c:v>
                </c:pt>
              </c:strCache>
            </c:strRef>
          </c:tx>
          <c:spPr>
            <a:solidFill>
              <a:srgbClr val="953735"/>
            </a:solidFill>
          </c:spPr>
          <c:invertIfNegative val="0"/>
          <c:dLbls>
            <c:showLegendKey val="0"/>
            <c:showVal val="1"/>
            <c:showCatName val="0"/>
            <c:showSerName val="0"/>
            <c:showPercent val="0"/>
            <c:showBubbleSize val="0"/>
            <c:showLeaderLines val="0"/>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(RESUMEN!$J$8,RESUMEN!$J$38,RESUMEN!$J$65,RESUMEN!$J$80,RESUMEN!$J$121,RESUMEN!$J$136)</c:f>
              <c:numCache>
                <c:formatCode>0%</c:formatCode>
                <c:ptCount val="6"/>
                <c:pt idx="0">
                  <c:v>0.26304923246466</c:v>
                </c:pt>
                <c:pt idx="1">
                  <c:v>0.215188576268049</c:v>
                </c:pt>
                <c:pt idx="2">
                  <c:v>0.144484843319965</c:v>
                </c:pt>
                <c:pt idx="3">
                  <c:v>0.263059703789309</c:v>
                </c:pt>
                <c:pt idx="4">
                  <c:v>0.132847999859191</c:v>
                </c:pt>
                <c:pt idx="5">
                  <c:v>0.136923404498248</c:v>
                </c:pt>
              </c:numCache>
            </c:numRef>
          </c:val>
        </c:ser>
        <c:dLbls>
          <c:showLegendKey val="0"/>
          <c:showVal val="0"/>
          <c:showCatName val="0"/>
          <c:showSerName val="0"/>
          <c:showPercent val="0"/>
          <c:showBubbleSize val="0"/>
        </c:dLbls>
        <c:gapWidth val="150"/>
        <c:axId val="-2008259448"/>
        <c:axId val="-2008256472"/>
      </c:barChart>
      <c:catAx>
        <c:axId val="-2008259448"/>
        <c:scaling>
          <c:orientation val="minMax"/>
        </c:scaling>
        <c:delete val="0"/>
        <c:axPos val="b"/>
        <c:majorTickMark val="out"/>
        <c:minorTickMark val="none"/>
        <c:tickLblPos val="nextTo"/>
        <c:crossAx val="-2008256472"/>
        <c:crosses val="autoZero"/>
        <c:auto val="1"/>
        <c:lblAlgn val="ctr"/>
        <c:lblOffset val="100"/>
        <c:noMultiLvlLbl val="0"/>
      </c:catAx>
      <c:valAx>
        <c:axId val="-2008256472"/>
        <c:scaling>
          <c:orientation val="minMax"/>
        </c:scaling>
        <c:delete val="0"/>
        <c:axPos val="l"/>
        <c:majorGridlines/>
        <c:numFmt formatCode="0%" sourceLinked="1"/>
        <c:majorTickMark val="out"/>
        <c:minorTickMark val="none"/>
        <c:tickLblPos val="nextTo"/>
        <c:crossAx val="-2008259448"/>
        <c:crosses val="autoZero"/>
        <c:crossBetween val="between"/>
      </c:valAx>
    </c:plotArea>
    <c:legend>
      <c:legendPos val="r"/>
      <c:layout/>
      <c:overlay val="0"/>
    </c:legend>
    <c:plotVisOnly val="1"/>
    <c:dispBlanksAs val="gap"/>
    <c:showDLblsOverMax val="0"/>
  </c:chart>
  <c:printSettings>
    <c:headerFooter/>
    <c:pageMargins b="1.0" l="0.75" r="0.75" t="1.0" header="0.5" footer="0.5"/>
    <c:pageSetup paperSize="0"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1 GOBERNANZA DEMOCRÁTICA</a:t>
            </a:r>
          </a:p>
        </c:rich>
      </c:tx>
      <c:layout/>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(RESUMEN!$C$9,RESUMEN!$C$18,RESUMEN!$C$27,RESUMEN!$C$32)</c:f>
              <c:strCache>
                <c:ptCount val="4"/>
                <c:pt idx="0">
                  <c:v>GOBIERNO PARTICIPATIVO Y ABIERTO</c:v>
                </c:pt>
                <c:pt idx="1">
                  <c:v>GOBIERNO LEGAL Y EFECTIVO</c:v>
                </c:pt>
                <c:pt idx="2">
                  <c:v>GOBIERNO MUNICIPAL EN LÍNEA</c:v>
                </c:pt>
                <c:pt idx="3">
                  <c:v>GOBERNANZA URBANA</c:v>
                </c:pt>
              </c:strCache>
            </c:strRef>
          </c:cat>
          <c:val>
            <c:numRef>
              <c:f>(RESUMEN!$I$9,RESUMEN!$I$18,RESUMEN!$I$27,RESUMEN!$I$32)</c:f>
              <c:numCache>
                <c:formatCode>0%</c:formatCode>
                <c:ptCount val="4"/>
                <c:pt idx="0">
                  <c:v>0.496508436008436</c:v>
                </c:pt>
                <c:pt idx="1">
                  <c:v>0.525291369895537</c:v>
                </c:pt>
                <c:pt idx="2">
                  <c:v>0.453833333333333</c:v>
                </c:pt>
                <c:pt idx="3">
                  <c:v>0.532144444444444</c:v>
                </c:pt>
              </c:numCache>
            </c:numRef>
          </c:val>
        </c:ser>
        <c:ser>
          <c:idx val="1"/>
          <c:order val="1"/>
          <c:tx>
            <c:strRef>
              <c:f>RESUMEN!$J$5</c:f>
              <c:strCache>
                <c:ptCount val="1"/>
                <c:pt idx="0">
                  <c:v>AVANCE EN CUMPLIMIENTO</c:v>
                </c:pt>
              </c:strCache>
            </c:strRef>
          </c:tx>
          <c:spPr>
            <a:solidFill>
              <a:srgbClr val="953735"/>
            </a:solidFill>
          </c:spPr>
          <c:invertIfNegative val="0"/>
          <c:dLbls>
            <c:showLegendKey val="0"/>
            <c:showVal val="1"/>
            <c:showCatName val="0"/>
            <c:showSerName val="0"/>
            <c:showPercent val="0"/>
            <c:showBubbleSize val="0"/>
            <c:showLeaderLines val="0"/>
          </c:dLbls>
          <c:cat>
            <c:strRef>
              <c:f>(RESUMEN!$C$9,RESUMEN!$C$18,RESUMEN!$C$27,RESUMEN!$C$32)</c:f>
              <c:strCache>
                <c:ptCount val="4"/>
                <c:pt idx="0">
                  <c:v>GOBIERNO PARTICIPATIVO Y ABIERTO</c:v>
                </c:pt>
                <c:pt idx="1">
                  <c:v>GOBIERNO LEGAL Y EFECTIVO</c:v>
                </c:pt>
                <c:pt idx="2">
                  <c:v>GOBIERNO MUNICIPAL EN LÍNEA</c:v>
                </c:pt>
                <c:pt idx="3">
                  <c:v>GOBERNANZA URBANA</c:v>
                </c:pt>
              </c:strCache>
            </c:strRef>
          </c:cat>
          <c:val>
            <c:numRef>
              <c:f>(RESUMEN!$J$9,RESUMEN!$J$18,RESUMEN!$J$27,RESUMEN!$J$32)</c:f>
              <c:numCache>
                <c:formatCode>0%</c:formatCode>
                <c:ptCount val="4"/>
                <c:pt idx="0">
                  <c:v>0.279930474617975</c:v>
                </c:pt>
                <c:pt idx="1">
                  <c:v>0.290424233018444</c:v>
                </c:pt>
                <c:pt idx="2">
                  <c:v>0.311647777777778</c:v>
                </c:pt>
                <c:pt idx="3">
                  <c:v>0.170194444444444</c:v>
                </c:pt>
              </c:numCache>
            </c:numRef>
          </c:val>
        </c:ser>
        <c:dLbls>
          <c:showLegendKey val="0"/>
          <c:showVal val="0"/>
          <c:showCatName val="0"/>
          <c:showSerName val="0"/>
          <c:showPercent val="0"/>
          <c:showBubbleSize val="0"/>
        </c:dLbls>
        <c:gapWidth val="150"/>
        <c:axId val="-2008220088"/>
        <c:axId val="-2008217112"/>
      </c:barChart>
      <c:catAx>
        <c:axId val="-2008220088"/>
        <c:scaling>
          <c:orientation val="minMax"/>
        </c:scaling>
        <c:delete val="0"/>
        <c:axPos val="b"/>
        <c:majorTickMark val="out"/>
        <c:minorTickMark val="none"/>
        <c:tickLblPos val="nextTo"/>
        <c:crossAx val="-2008217112"/>
        <c:crosses val="autoZero"/>
        <c:auto val="1"/>
        <c:lblAlgn val="ctr"/>
        <c:lblOffset val="100"/>
        <c:noMultiLvlLbl val="0"/>
      </c:catAx>
      <c:valAx>
        <c:axId val="-2008217112"/>
        <c:scaling>
          <c:orientation val="minMax"/>
        </c:scaling>
        <c:delete val="0"/>
        <c:axPos val="l"/>
        <c:majorGridlines/>
        <c:numFmt formatCode="0%" sourceLinked="1"/>
        <c:majorTickMark val="out"/>
        <c:minorTickMark val="none"/>
        <c:tickLblPos val="nextTo"/>
        <c:crossAx val="-2008220088"/>
        <c:crosses val="autoZero"/>
        <c:crossBetween val="between"/>
      </c:valAx>
    </c:plotArea>
    <c:legend>
      <c:legendPos val="r"/>
      <c:layout/>
      <c:overlay val="0"/>
    </c:legend>
    <c:plotVisOnly val="1"/>
    <c:dispBlanksAs val="gap"/>
    <c:showDLblsOverMax val="0"/>
  </c:chart>
  <c:printSettings>
    <c:headerFooter/>
    <c:pageMargins b="1.0" l="0.75" r="0.75" t="1.0"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ACUMULADOLÍNEA ESTRATÉGICA 2 INCLUSIÓN SOCIAL</a:t>
            </a:r>
          </a:p>
        </c:rich>
      </c:tx>
      <c:layout/>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(RESUMEN!$C$39,RESUMEN!$C$49,RESUMEN!$C$56,RESUMEN!$C$60)</c:f>
              <c:strCache>
                <c:ptCount val="4"/>
                <c:pt idx="0">
                  <c:v>ATENCIÓN PRIORITARIA Y FOCALIZADA A GRUPOS DE POBLACIÓN VULNERABLE</c:v>
                </c:pt>
                <c:pt idx="1">
                  <c:v>LOS CAMINOS DE LA VIDA</c:v>
                </c:pt>
                <c:pt idx="2">
                  <c:v>MUJERES Y EQUIDAD DE GÉNERO</c:v>
                </c:pt>
                <c:pt idx="3">
                  <c:v>HOGARES FELICES</c:v>
                </c:pt>
              </c:strCache>
            </c:strRef>
          </c:cat>
          <c:val>
            <c:numRef>
              <c:f>(RESUMEN!$I$39,RESUMEN!$I$49,RESUMEN!$I$56,RESUMEN!$I$60)</c:f>
              <c:numCache>
                <c:formatCode>0%</c:formatCode>
                <c:ptCount val="4"/>
                <c:pt idx="0">
                  <c:v>0.465421957671958</c:v>
                </c:pt>
                <c:pt idx="1">
                  <c:v>0.480675497976969</c:v>
                </c:pt>
                <c:pt idx="2">
                  <c:v>0.467092540719992</c:v>
                </c:pt>
                <c:pt idx="3">
                  <c:v>0.410481692677071</c:v>
                </c:pt>
              </c:numCache>
            </c:numRef>
          </c:val>
        </c:ser>
        <c:ser>
          <c:idx val="1"/>
          <c:order val="1"/>
          <c:tx>
            <c:strRef>
              <c:f>RESUMEN!$J$5</c:f>
              <c:strCache>
                <c:ptCount val="1"/>
                <c:pt idx="0">
                  <c:v>AVANCE EN CUMPLIMIENTO</c:v>
                </c:pt>
              </c:strCache>
            </c:strRef>
          </c:tx>
          <c:spPr>
            <a:solidFill>
              <a:srgbClr val="953735"/>
            </a:solidFill>
          </c:spPr>
          <c:invertIfNegative val="0"/>
          <c:dLbls>
            <c:showLegendKey val="0"/>
            <c:showVal val="1"/>
            <c:showCatName val="0"/>
            <c:showSerName val="0"/>
            <c:showPercent val="0"/>
            <c:showBubbleSize val="0"/>
            <c:showLeaderLines val="0"/>
          </c:dLbls>
          <c:cat>
            <c:strRef>
              <c:f>(RESUMEN!$C$39,RESUMEN!$C$49,RESUMEN!$C$56,RESUMEN!$C$60)</c:f>
              <c:strCache>
                <c:ptCount val="4"/>
                <c:pt idx="0">
                  <c:v>ATENCIÓN PRIORITARIA Y FOCALIZADA A GRUPOS DE POBLACIÓN VULNERABLE</c:v>
                </c:pt>
                <c:pt idx="1">
                  <c:v>LOS CAMINOS DE LA VIDA</c:v>
                </c:pt>
                <c:pt idx="2">
                  <c:v>MUJERES Y EQUIDAD DE GÉNERO</c:v>
                </c:pt>
                <c:pt idx="3">
                  <c:v>HOGARES FELICES</c:v>
                </c:pt>
              </c:strCache>
            </c:strRef>
          </c:cat>
          <c:val>
            <c:numRef>
              <c:f>(RESUMEN!$J$39,RESUMEN!$J$49,RESUMEN!$J$56,RESUMEN!$J$60)</c:f>
              <c:numCache>
                <c:formatCode>0%</c:formatCode>
                <c:ptCount val="4"/>
                <c:pt idx="0">
                  <c:v>0.162979497354497</c:v>
                </c:pt>
                <c:pt idx="1">
                  <c:v>0.22451840145149</c:v>
                </c:pt>
                <c:pt idx="2">
                  <c:v>0.155776014109347</c:v>
                </c:pt>
                <c:pt idx="3">
                  <c:v>0.317480392156863</c:v>
                </c:pt>
              </c:numCache>
            </c:numRef>
          </c:val>
        </c:ser>
        <c:dLbls>
          <c:showLegendKey val="0"/>
          <c:showVal val="0"/>
          <c:showCatName val="0"/>
          <c:showSerName val="0"/>
          <c:showPercent val="0"/>
          <c:showBubbleSize val="0"/>
        </c:dLbls>
        <c:gapWidth val="150"/>
        <c:axId val="-2008180424"/>
        <c:axId val="-2008177448"/>
      </c:barChart>
      <c:catAx>
        <c:axId val="-2008180424"/>
        <c:scaling>
          <c:orientation val="minMax"/>
        </c:scaling>
        <c:delete val="0"/>
        <c:axPos val="b"/>
        <c:majorTickMark val="out"/>
        <c:minorTickMark val="none"/>
        <c:tickLblPos val="nextTo"/>
        <c:crossAx val="-2008177448"/>
        <c:crosses val="autoZero"/>
        <c:auto val="1"/>
        <c:lblAlgn val="ctr"/>
        <c:lblOffset val="100"/>
        <c:noMultiLvlLbl val="0"/>
      </c:catAx>
      <c:valAx>
        <c:axId val="-2008177448"/>
        <c:scaling>
          <c:orientation val="minMax"/>
        </c:scaling>
        <c:delete val="0"/>
        <c:axPos val="l"/>
        <c:majorGridlines/>
        <c:numFmt formatCode="0%" sourceLinked="1"/>
        <c:majorTickMark val="out"/>
        <c:minorTickMark val="none"/>
        <c:tickLblPos val="nextTo"/>
        <c:crossAx val="-200818042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3 SOSTENIBILIDAD AMBIENTAL</a:t>
            </a:r>
          </a:p>
        </c:rich>
      </c:tx>
      <c:layout/>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(RESUMEN!$C$66,RESUMEN!$C$69,RESUMEN!$C$73,RESUMEN!$C$77)</c:f>
              <c:strCache>
                <c:ptCount val="4"/>
                <c:pt idx="0">
                  <c:v>ESPACIOS VERDES PARA LA DEMOCRACIA</c:v>
                </c:pt>
                <c:pt idx="1">
                  <c:v>GESTIÓN DEL RIESGO</c:v>
                </c:pt>
                <c:pt idx="2">
                  <c:v>AMBIENTE PARA LA CIUDADANÍA</c:v>
                </c:pt>
                <c:pt idx="3">
                  <c:v>RURALIDAD CON EQUIDAD</c:v>
                </c:pt>
              </c:strCache>
            </c:strRef>
          </c:cat>
          <c:val>
            <c:numRef>
              <c:f>(RESUMEN!$I$66,RESUMEN!$I$69,RESUMEN!$I$73,RESUMEN!$I$77)</c:f>
              <c:numCache>
                <c:formatCode>0%</c:formatCode>
                <c:ptCount val="4"/>
                <c:pt idx="0">
                  <c:v>0.288888888888889</c:v>
                </c:pt>
                <c:pt idx="1">
                  <c:v>0.373481481481481</c:v>
                </c:pt>
                <c:pt idx="2">
                  <c:v>0.474876975701816</c:v>
                </c:pt>
                <c:pt idx="3">
                  <c:v>0.434814814814815</c:v>
                </c:pt>
              </c:numCache>
            </c:numRef>
          </c:val>
        </c:ser>
        <c:ser>
          <c:idx val="1"/>
          <c:order val="1"/>
          <c:tx>
            <c:strRef>
              <c:f>RESUMEN!$J$5</c:f>
              <c:strCache>
                <c:ptCount val="1"/>
                <c:pt idx="0">
                  <c:v>AVANCE EN CUMPLIMIENTO</c:v>
                </c:pt>
              </c:strCache>
            </c:strRef>
          </c:tx>
          <c:spPr>
            <a:solidFill>
              <a:srgbClr val="953735"/>
            </a:solidFill>
          </c:spPr>
          <c:invertIfNegative val="0"/>
          <c:dLbls>
            <c:showLegendKey val="0"/>
            <c:showVal val="1"/>
            <c:showCatName val="0"/>
            <c:showSerName val="0"/>
            <c:showPercent val="0"/>
            <c:showBubbleSize val="0"/>
            <c:showLeaderLines val="0"/>
          </c:dLbls>
          <c:cat>
            <c:strRef>
              <c:f>(RESUMEN!$C$66,RESUMEN!$C$69,RESUMEN!$C$73,RESUMEN!$C$77)</c:f>
              <c:strCache>
                <c:ptCount val="4"/>
                <c:pt idx="0">
                  <c:v>ESPACIOS VERDES PARA LA DEMOCRACIA</c:v>
                </c:pt>
                <c:pt idx="1">
                  <c:v>GESTIÓN DEL RIESGO</c:v>
                </c:pt>
                <c:pt idx="2">
                  <c:v>AMBIENTE PARA LA CIUDADANÍA</c:v>
                </c:pt>
                <c:pt idx="3">
                  <c:v>RURALIDAD CON EQUIDAD</c:v>
                </c:pt>
              </c:strCache>
            </c:strRef>
          </c:cat>
          <c:val>
            <c:numRef>
              <c:f>(RESUMEN!$J$66,RESUMEN!$J$69,RESUMEN!$J$73,RESUMEN!$J$77)</c:f>
              <c:numCache>
                <c:formatCode>0%</c:formatCode>
                <c:ptCount val="4"/>
                <c:pt idx="0">
                  <c:v>0.167037037037037</c:v>
                </c:pt>
                <c:pt idx="1">
                  <c:v>0.180092592592593</c:v>
                </c:pt>
                <c:pt idx="2">
                  <c:v>0.17466776834159</c:v>
                </c:pt>
                <c:pt idx="3">
                  <c:v>0.056141975308642</c:v>
                </c:pt>
              </c:numCache>
            </c:numRef>
          </c:val>
        </c:ser>
        <c:dLbls>
          <c:showLegendKey val="0"/>
          <c:showVal val="0"/>
          <c:showCatName val="0"/>
          <c:showSerName val="0"/>
          <c:showPercent val="0"/>
          <c:showBubbleSize val="0"/>
        </c:dLbls>
        <c:gapWidth val="150"/>
        <c:axId val="-2008140856"/>
        <c:axId val="-2008137880"/>
      </c:barChart>
      <c:catAx>
        <c:axId val="-2008140856"/>
        <c:scaling>
          <c:orientation val="minMax"/>
        </c:scaling>
        <c:delete val="0"/>
        <c:axPos val="b"/>
        <c:majorTickMark val="out"/>
        <c:minorTickMark val="none"/>
        <c:tickLblPos val="nextTo"/>
        <c:crossAx val="-2008137880"/>
        <c:crosses val="autoZero"/>
        <c:auto val="1"/>
        <c:lblAlgn val="ctr"/>
        <c:lblOffset val="100"/>
        <c:noMultiLvlLbl val="0"/>
      </c:catAx>
      <c:valAx>
        <c:axId val="-2008137880"/>
        <c:scaling>
          <c:orientation val="minMax"/>
        </c:scaling>
        <c:delete val="0"/>
        <c:axPos val="l"/>
        <c:majorGridlines/>
        <c:numFmt formatCode="0%" sourceLinked="1"/>
        <c:majorTickMark val="out"/>
        <c:minorTickMark val="none"/>
        <c:tickLblPos val="nextTo"/>
        <c:crossAx val="-200814085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4 </a:t>
            </a:r>
          </a:p>
          <a:p>
            <a:pPr>
              <a:defRPr/>
            </a:pPr>
            <a:r>
              <a:rPr lang="es-ES"/>
              <a:t>CALIDAD DE VIDA</a:t>
            </a:r>
          </a:p>
        </c:rich>
      </c:tx>
      <c:layout/>
      <c:overlay val="0"/>
    </c:title>
    <c:autoTitleDeleted val="0"/>
    <c:plotArea>
      <c:layout/>
      <c:barChart>
        <c:barDir val="col"/>
        <c:grouping val="clustered"/>
        <c:varyColors val="0"/>
        <c:ser>
          <c:idx val="0"/>
          <c:order val="0"/>
          <c:tx>
            <c:strRef>
              <c:f>RESUMEN!$I$5</c:f>
              <c:strCache>
                <c:ptCount val="1"/>
                <c:pt idx="0">
                  <c:v>META</c:v>
                </c:pt>
              </c:strCache>
            </c:strRef>
          </c:tx>
          <c:spPr>
            <a:solidFill>
              <a:srgbClr val="77933C"/>
            </a:solidFill>
          </c:spPr>
          <c:invertIfNegative val="0"/>
          <c:dLbls>
            <c:showLegendKey val="0"/>
            <c:showVal val="1"/>
            <c:showCatName val="0"/>
            <c:showSerName val="0"/>
            <c:showPercent val="0"/>
            <c:showBubbleSize val="0"/>
            <c:showLeaderLines val="0"/>
          </c:dLbls>
          <c:cat>
            <c:strRef>
              <c:f>(RESUMEN!$C$81,RESUMEN!$C$86,RESUMEN!$C$96,RESUMEN!$C$103,RESUMEN!$C$112,RESUMEN!$C$115)</c:f>
              <c:strCache>
                <c:ptCount val="6"/>
                <c:pt idx="0">
                  <c:v>EDUCACIÓN: BUCARAMANGA EDUCADA, CULTA E INNOVADORA</c:v>
                </c:pt>
                <c:pt idx="1">
                  <c:v>SALUD PÚBLICA: SALUD PARA TODOS Y CON TODOS</c:v>
                </c:pt>
                <c:pt idx="2">
                  <c:v>ACTIVIDAD FÍSICA, EDUCACIÓN FÍSICA, RECREACIÓN Y DEPORTE</c:v>
                </c:pt>
                <c:pt idx="3">
                  <c:v>CIUDADANAS Y CIUDADANOS INTELIGENTES</c:v>
                </c:pt>
                <c:pt idx="4">
                  <c:v>RED DE ESPACIO PÚBLICO</c:v>
                </c:pt>
                <c:pt idx="5">
                  <c:v>SEGURIDAD Y CONVIVENCIA</c:v>
                </c:pt>
              </c:strCache>
            </c:strRef>
          </c:cat>
          <c:val>
            <c:numRef>
              <c:f>(RESUMEN!$I$81,RESUMEN!$I$86,RESUMEN!$I$96,RESUMEN!$I$103,RESUMEN!$I$112,RESUMEN!$I$115)</c:f>
              <c:numCache>
                <c:formatCode>0%</c:formatCode>
                <c:ptCount val="6"/>
                <c:pt idx="0">
                  <c:v>0.474668612238707</c:v>
                </c:pt>
                <c:pt idx="1">
                  <c:v>0.56723956897344</c:v>
                </c:pt>
                <c:pt idx="2">
                  <c:v>0.38048792738371</c:v>
                </c:pt>
                <c:pt idx="3">
                  <c:v>0.538569218975469</c:v>
                </c:pt>
                <c:pt idx="4">
                  <c:v>0.433845315904139</c:v>
                </c:pt>
                <c:pt idx="5">
                  <c:v>0.533723078294988</c:v>
                </c:pt>
              </c:numCache>
            </c:numRef>
          </c:val>
        </c:ser>
        <c:ser>
          <c:idx val="1"/>
          <c:order val="1"/>
          <c:tx>
            <c:strRef>
              <c:f>RESUMEN!$J$5</c:f>
              <c:strCache>
                <c:ptCount val="1"/>
                <c:pt idx="0">
                  <c:v>AVANCE EN CUMPLIMIENTO</c:v>
                </c:pt>
              </c:strCache>
            </c:strRef>
          </c:tx>
          <c:spPr>
            <a:solidFill>
              <a:schemeClr val="accent2">
                <a:lumMod val="75000"/>
              </a:schemeClr>
            </a:solidFill>
          </c:spPr>
          <c:invertIfNegative val="0"/>
          <c:dLbls>
            <c:showLegendKey val="0"/>
            <c:showVal val="1"/>
            <c:showCatName val="0"/>
            <c:showSerName val="0"/>
            <c:showPercent val="0"/>
            <c:showBubbleSize val="0"/>
            <c:showLeaderLines val="0"/>
          </c:dLbls>
          <c:cat>
            <c:strRef>
              <c:f>(RESUMEN!$C$81,RESUMEN!$C$86,RESUMEN!$C$96,RESUMEN!$C$103,RESUMEN!$C$112,RESUMEN!$C$115)</c:f>
              <c:strCache>
                <c:ptCount val="6"/>
                <c:pt idx="0">
                  <c:v>EDUCACIÓN: BUCARAMANGA EDUCADA, CULTA E INNOVADORA</c:v>
                </c:pt>
                <c:pt idx="1">
                  <c:v>SALUD PÚBLICA: SALUD PARA TODOS Y CON TODOS</c:v>
                </c:pt>
                <c:pt idx="2">
                  <c:v>ACTIVIDAD FÍSICA, EDUCACIÓN FÍSICA, RECREACIÓN Y DEPORTE</c:v>
                </c:pt>
                <c:pt idx="3">
                  <c:v>CIUDADANAS Y CIUDADANOS INTELIGENTES</c:v>
                </c:pt>
                <c:pt idx="4">
                  <c:v>RED DE ESPACIO PÚBLICO</c:v>
                </c:pt>
                <c:pt idx="5">
                  <c:v>SEGURIDAD Y CONVIVENCIA</c:v>
                </c:pt>
              </c:strCache>
            </c:strRef>
          </c:cat>
          <c:val>
            <c:numRef>
              <c:f>(RESUMEN!$J$81,RESUMEN!$J$86,RESUMEN!$J$96,RESUMEN!$J$103,RESUMEN!$J$112,RESUMEN!$J$115)</c:f>
              <c:numCache>
                <c:formatCode>0%</c:formatCode>
                <c:ptCount val="6"/>
                <c:pt idx="0">
                  <c:v>0.254594275785125</c:v>
                </c:pt>
                <c:pt idx="1">
                  <c:v>0.289528634567291</c:v>
                </c:pt>
                <c:pt idx="2">
                  <c:v>0.338520626059414</c:v>
                </c:pt>
                <c:pt idx="3">
                  <c:v>0.250149936868687</c:v>
                </c:pt>
                <c:pt idx="4">
                  <c:v>0.307013082788671</c:v>
                </c:pt>
                <c:pt idx="5">
                  <c:v>0.138551666666667</c:v>
                </c:pt>
              </c:numCache>
            </c:numRef>
          </c:val>
        </c:ser>
        <c:dLbls>
          <c:showLegendKey val="0"/>
          <c:showVal val="0"/>
          <c:showCatName val="0"/>
          <c:showSerName val="0"/>
          <c:showPercent val="0"/>
          <c:showBubbleSize val="0"/>
        </c:dLbls>
        <c:gapWidth val="150"/>
        <c:axId val="-2008099240"/>
        <c:axId val="-2008096264"/>
      </c:barChart>
      <c:catAx>
        <c:axId val="-2008099240"/>
        <c:scaling>
          <c:orientation val="minMax"/>
        </c:scaling>
        <c:delete val="0"/>
        <c:axPos val="b"/>
        <c:majorTickMark val="out"/>
        <c:minorTickMark val="none"/>
        <c:tickLblPos val="nextTo"/>
        <c:crossAx val="-2008096264"/>
        <c:crosses val="autoZero"/>
        <c:auto val="1"/>
        <c:lblAlgn val="ctr"/>
        <c:lblOffset val="100"/>
        <c:noMultiLvlLbl val="0"/>
      </c:catAx>
      <c:valAx>
        <c:axId val="-2008096264"/>
        <c:scaling>
          <c:orientation val="minMax"/>
        </c:scaling>
        <c:delete val="0"/>
        <c:axPos val="l"/>
        <c:majorGridlines/>
        <c:numFmt formatCode="0%" sourceLinked="1"/>
        <c:majorTickMark val="out"/>
        <c:minorTickMark val="none"/>
        <c:tickLblPos val="nextTo"/>
        <c:crossAx val="-2008099240"/>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5 PRODUCTIVIDAD Y GENERACIÓN DE OPORTUNIDADES</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howLegendKey val="0"/>
            <c:showVal val="1"/>
            <c:showCatName val="0"/>
            <c:showSerName val="0"/>
            <c:showPercent val="0"/>
            <c:showBubbleSize val="0"/>
            <c:showLeaderLines val="0"/>
          </c:dLbls>
          <c:cat>
            <c:strRef>
              <c:f>(RESUMEN!$C$122,RESUMEN!$C$126,RESUMEN!$C$132)</c:f>
              <c:strCache>
                <c:ptCount val="3"/>
                <c:pt idx="0">
                  <c:v>FOMENTO DEL EMPRENDIMIENTO Y LA INNOVACIÓN</c:v>
                </c:pt>
                <c:pt idx="1">
                  <c:v>FORTALECIMIENTO EMPRESARIAL</c:v>
                </c:pt>
                <c:pt idx="2">
                  <c:v>EMPLEABILIDAD, EMPLEO Y TRABAJO DECENTE</c:v>
                </c:pt>
              </c:strCache>
            </c:strRef>
          </c:cat>
          <c:val>
            <c:numRef>
              <c:f>(RESUMEN!$I$122,RESUMEN!$I$126,RESUMEN!$I$132)</c:f>
              <c:numCache>
                <c:formatCode>0%</c:formatCode>
                <c:ptCount val="3"/>
                <c:pt idx="0">
                  <c:v>0.054344193817878</c:v>
                </c:pt>
                <c:pt idx="1">
                  <c:v>0.255190583682683</c:v>
                </c:pt>
                <c:pt idx="2">
                  <c:v>0.250865079365079</c:v>
                </c:pt>
              </c:numCache>
            </c:numRef>
          </c:val>
        </c:ser>
        <c:ser>
          <c:idx val="1"/>
          <c:order val="1"/>
          <c:tx>
            <c:strRef>
              <c:f>RESUMEN!$J$5</c:f>
              <c:strCache>
                <c:ptCount val="1"/>
                <c:pt idx="0">
                  <c:v>AVANCE EN CUMPLIMIENTO</c:v>
                </c:pt>
              </c:strCache>
            </c:strRef>
          </c:tx>
          <c:spPr>
            <a:solidFill>
              <a:srgbClr val="953735"/>
            </a:solidFill>
          </c:spPr>
          <c:invertIfNegative val="0"/>
          <c:dLbls>
            <c:showLegendKey val="0"/>
            <c:showVal val="1"/>
            <c:showCatName val="0"/>
            <c:showSerName val="0"/>
            <c:showPercent val="0"/>
            <c:showBubbleSize val="0"/>
            <c:showLeaderLines val="0"/>
          </c:dLbls>
          <c:cat>
            <c:strRef>
              <c:f>(RESUMEN!$C$122,RESUMEN!$C$126,RESUMEN!$C$132)</c:f>
              <c:strCache>
                <c:ptCount val="3"/>
                <c:pt idx="0">
                  <c:v>FOMENTO DEL EMPRENDIMIENTO Y LA INNOVACIÓN</c:v>
                </c:pt>
                <c:pt idx="1">
                  <c:v>FORTALECIMIENTO EMPRESARIAL</c:v>
                </c:pt>
                <c:pt idx="2">
                  <c:v>EMPLEABILIDAD, EMPLEO Y TRABAJO DECENTE</c:v>
                </c:pt>
              </c:strCache>
            </c:strRef>
          </c:cat>
          <c:val>
            <c:numRef>
              <c:f>(RESUMEN!$J$122,RESUMEN!$J$126,RESUMEN!$J$132)</c:f>
              <c:numCache>
                <c:formatCode>0%</c:formatCode>
                <c:ptCount val="3"/>
                <c:pt idx="0">
                  <c:v>0.0732213868003342</c:v>
                </c:pt>
                <c:pt idx="1">
                  <c:v>0.109535311189939</c:v>
                </c:pt>
                <c:pt idx="2">
                  <c:v>0.215787301587302</c:v>
                </c:pt>
              </c:numCache>
            </c:numRef>
          </c:val>
        </c:ser>
        <c:dLbls>
          <c:showLegendKey val="0"/>
          <c:showVal val="0"/>
          <c:showCatName val="0"/>
          <c:showSerName val="0"/>
          <c:showPercent val="0"/>
          <c:showBubbleSize val="0"/>
        </c:dLbls>
        <c:gapWidth val="150"/>
        <c:axId val="-2008060328"/>
        <c:axId val="-2008057352"/>
      </c:barChart>
      <c:catAx>
        <c:axId val="-2008060328"/>
        <c:scaling>
          <c:orientation val="minMax"/>
        </c:scaling>
        <c:delete val="0"/>
        <c:axPos val="b"/>
        <c:majorTickMark val="out"/>
        <c:minorTickMark val="none"/>
        <c:tickLblPos val="nextTo"/>
        <c:crossAx val="-2008057352"/>
        <c:crosses val="autoZero"/>
        <c:auto val="1"/>
        <c:lblAlgn val="ctr"/>
        <c:lblOffset val="100"/>
        <c:noMultiLvlLbl val="0"/>
      </c:catAx>
      <c:valAx>
        <c:axId val="-2008057352"/>
        <c:scaling>
          <c:orientation val="minMax"/>
        </c:scaling>
        <c:delete val="0"/>
        <c:axPos val="l"/>
        <c:majorGridlines/>
        <c:numFmt formatCode="0%" sourceLinked="1"/>
        <c:majorTickMark val="out"/>
        <c:minorTickMark val="none"/>
        <c:tickLblPos val="nextTo"/>
        <c:crossAx val="-2008060328"/>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6 INFRAESTRUCTURA</a:t>
            </a:r>
            <a:r>
              <a:rPr lang="es-ES" baseline="0"/>
              <a:t> Y CONECTIVIDAD</a:t>
            </a:r>
            <a:endParaRPr lang="es-ES"/>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rgbClr val="77933C"/>
            </a:solidFill>
          </c:spPr>
          <c:invertIfNegative val="0"/>
          <c:dLbls>
            <c:showLegendKey val="0"/>
            <c:showVal val="1"/>
            <c:showCatName val="0"/>
            <c:showSerName val="0"/>
            <c:showPercent val="0"/>
            <c:showBubbleSize val="0"/>
            <c:showLeaderLines val="0"/>
          </c:dLbls>
          <c:cat>
            <c:strRef>
              <c:f>(RESUMEN!$C$137,RESUMEN!$C$143,RESUMEN!$C$146)</c:f>
              <c:strCache>
                <c:ptCount val="3"/>
                <c:pt idx="0">
                  <c:v>MOVILIDAD</c:v>
                </c:pt>
                <c:pt idx="1">
                  <c:v>SERVICIOS PÚBLICOS</c:v>
                </c:pt>
                <c:pt idx="2">
                  <c:v>INFRAESTRUCTURA TECNOLÓGICA</c:v>
                </c:pt>
              </c:strCache>
            </c:strRef>
          </c:cat>
          <c:val>
            <c:numRef>
              <c:f>(RESUMEN!$I$137,RESUMEN!$I$143,RESUMEN!$I$146)</c:f>
              <c:numCache>
                <c:formatCode>0%</c:formatCode>
                <c:ptCount val="3"/>
                <c:pt idx="0">
                  <c:v>0.392493243243243</c:v>
                </c:pt>
                <c:pt idx="1">
                  <c:v>0.316433681361175</c:v>
                </c:pt>
                <c:pt idx="2">
                  <c:v>0.511428571428571</c:v>
                </c:pt>
              </c:numCache>
            </c:numRef>
          </c:val>
        </c:ser>
        <c:ser>
          <c:idx val="1"/>
          <c:order val="1"/>
          <c:tx>
            <c:strRef>
              <c:f>RESUMEN!$J$5</c:f>
              <c:strCache>
                <c:ptCount val="1"/>
                <c:pt idx="0">
                  <c:v>AVANCE EN CUMPLIMIENTO</c:v>
                </c:pt>
              </c:strCache>
            </c:strRef>
          </c:tx>
          <c:spPr>
            <a:solidFill>
              <a:schemeClr val="accent2">
                <a:lumMod val="75000"/>
              </a:schemeClr>
            </a:solidFill>
          </c:spPr>
          <c:invertIfNegative val="0"/>
          <c:dLbls>
            <c:showLegendKey val="0"/>
            <c:showVal val="1"/>
            <c:showCatName val="0"/>
            <c:showSerName val="0"/>
            <c:showPercent val="0"/>
            <c:showBubbleSize val="0"/>
            <c:showLeaderLines val="0"/>
          </c:dLbls>
          <c:cat>
            <c:strRef>
              <c:f>(RESUMEN!$C$137,RESUMEN!$C$143,RESUMEN!$C$146)</c:f>
              <c:strCache>
                <c:ptCount val="3"/>
                <c:pt idx="0">
                  <c:v>MOVILIDAD</c:v>
                </c:pt>
                <c:pt idx="1">
                  <c:v>SERVICIOS PÚBLICOS</c:v>
                </c:pt>
                <c:pt idx="2">
                  <c:v>INFRAESTRUCTURA TECNOLÓGICA</c:v>
                </c:pt>
              </c:strCache>
            </c:strRef>
          </c:cat>
          <c:val>
            <c:numRef>
              <c:f>(RESUMEN!$J$137,RESUMEN!$J$143,RESUMEN!$J$146)</c:f>
              <c:numCache>
                <c:formatCode>0%</c:formatCode>
                <c:ptCount val="3"/>
                <c:pt idx="0">
                  <c:v>0.237888951093951</c:v>
                </c:pt>
                <c:pt idx="1">
                  <c:v>0.147452690972222</c:v>
                </c:pt>
                <c:pt idx="2">
                  <c:v>0.0254285714285714</c:v>
                </c:pt>
              </c:numCache>
            </c:numRef>
          </c:val>
        </c:ser>
        <c:dLbls>
          <c:showLegendKey val="0"/>
          <c:showVal val="0"/>
          <c:showCatName val="0"/>
          <c:showSerName val="0"/>
          <c:showPercent val="0"/>
          <c:showBubbleSize val="0"/>
        </c:dLbls>
        <c:gapWidth val="150"/>
        <c:axId val="-2008567160"/>
        <c:axId val="-2008570152"/>
      </c:barChart>
      <c:catAx>
        <c:axId val="-2008567160"/>
        <c:scaling>
          <c:orientation val="minMax"/>
        </c:scaling>
        <c:delete val="0"/>
        <c:axPos val="b"/>
        <c:majorTickMark val="out"/>
        <c:minorTickMark val="none"/>
        <c:tickLblPos val="nextTo"/>
        <c:crossAx val="-2008570152"/>
        <c:crosses val="autoZero"/>
        <c:auto val="1"/>
        <c:lblAlgn val="ctr"/>
        <c:lblOffset val="100"/>
        <c:noMultiLvlLbl val="0"/>
      </c:catAx>
      <c:valAx>
        <c:axId val="-2008570152"/>
        <c:scaling>
          <c:orientation val="minMax"/>
        </c:scaling>
        <c:delete val="0"/>
        <c:axPos val="l"/>
        <c:majorGridlines/>
        <c:numFmt formatCode="0%" sourceLinked="1"/>
        <c:majorTickMark val="out"/>
        <c:minorTickMark val="none"/>
        <c:tickLblPos val="nextTo"/>
        <c:crossAx val="-200856716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ES"/>
              <a:t>RECURSOS</a:t>
            </a:r>
            <a:r>
              <a:rPr lang="es-ES" baseline="0"/>
              <a:t> FINANCIEROS </a:t>
            </a:r>
          </a:p>
          <a:p>
            <a:pPr>
              <a:defRPr/>
            </a:pPr>
            <a:r>
              <a:rPr lang="es-ES" baseline="0"/>
              <a:t>PLAN DE DESARROLLO 2016-2019</a:t>
            </a:r>
            <a:endParaRPr lang="es-ES"/>
          </a:p>
        </c:rich>
      </c:tx>
      <c:layout>
        <c:manualLayout>
          <c:xMode val="edge"/>
          <c:yMode val="edge"/>
          <c:x val="0.249369106639448"/>
          <c:y val="0.0203488372093023"/>
        </c:manualLayout>
      </c:layout>
      <c:overlay val="0"/>
    </c:title>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2">
                  <a:lumMod val="75000"/>
                </a:schemeClr>
              </a:solidFill>
            </c:spPr>
          </c:dPt>
          <c:dPt>
            <c:idx val="2"/>
            <c:invertIfNegative val="0"/>
            <c:bubble3D val="0"/>
            <c:spPr>
              <a:solidFill>
                <a:srgbClr val="EBC81A"/>
              </a:solidFill>
            </c:spPr>
          </c:dPt>
          <c:dLbls>
            <c:showLegendKey val="0"/>
            <c:showVal val="1"/>
            <c:showCatName val="0"/>
            <c:showSerName val="0"/>
            <c:showPercent val="0"/>
            <c:showBubbleSize val="0"/>
            <c:showLeaderLines val="0"/>
          </c:dLbls>
          <c:cat>
            <c:strRef>
              <c:f>RESUMEN!$L$7:$N$7</c:f>
              <c:strCache>
                <c:ptCount val="3"/>
                <c:pt idx="0">
                  <c:v>RECURSOS PROGRAMADOS</c:v>
                </c:pt>
                <c:pt idx="1">
                  <c:v>RECURSOS EJECUTADOS</c:v>
                </c:pt>
                <c:pt idx="2">
                  <c:v>RECURSOS GESTIONADOS</c:v>
                </c:pt>
              </c:strCache>
            </c:strRef>
          </c:cat>
          <c:val>
            <c:numRef>
              <c:f>RESUMEN!$L$148:$N$148</c:f>
              <c:numCache>
                <c:formatCode>#,##0</c:formatCode>
                <c:ptCount val="3"/>
                <c:pt idx="0">
                  <c:v>1.25182930103237E9</c:v>
                </c:pt>
                <c:pt idx="1">
                  <c:v>5.89419794349E8</c:v>
                </c:pt>
                <c:pt idx="2">
                  <c:v>1.000043E7</c:v>
                </c:pt>
              </c:numCache>
            </c:numRef>
          </c:val>
        </c:ser>
        <c:dLbls>
          <c:showLegendKey val="0"/>
          <c:showVal val="0"/>
          <c:showCatName val="0"/>
          <c:showSerName val="0"/>
          <c:showPercent val="0"/>
          <c:showBubbleSize val="0"/>
        </c:dLbls>
        <c:gapWidth val="150"/>
        <c:axId val="-2008608328"/>
        <c:axId val="-2008611320"/>
      </c:barChart>
      <c:catAx>
        <c:axId val="-2008608328"/>
        <c:scaling>
          <c:orientation val="minMax"/>
        </c:scaling>
        <c:delete val="0"/>
        <c:axPos val="b"/>
        <c:majorTickMark val="out"/>
        <c:minorTickMark val="none"/>
        <c:tickLblPos val="nextTo"/>
        <c:crossAx val="-2008611320"/>
        <c:crosses val="autoZero"/>
        <c:auto val="1"/>
        <c:lblAlgn val="ctr"/>
        <c:lblOffset val="100"/>
        <c:noMultiLvlLbl val="0"/>
      </c:catAx>
      <c:valAx>
        <c:axId val="-2008611320"/>
        <c:scaling>
          <c:orientation val="minMax"/>
        </c:scaling>
        <c:delete val="0"/>
        <c:axPos val="l"/>
        <c:majorGridlines/>
        <c:numFmt formatCode="#,##0" sourceLinked="1"/>
        <c:majorTickMark val="out"/>
        <c:minorTickMark val="none"/>
        <c:tickLblPos val="nextTo"/>
        <c:crossAx val="-2008608328"/>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_rels/drawing7.xml.rels><?xml version="1.0" encoding="UTF-8" standalone="yes"?>
<Relationships xmlns="http://schemas.openxmlformats.org/package/2006/relationships"><Relationship Id="rId11" Type="http://schemas.openxmlformats.org/officeDocument/2006/relationships/chart" Target="../charts/chart11.xml"/><Relationship Id="rId12" Type="http://schemas.openxmlformats.org/officeDocument/2006/relationships/chart" Target="../charts/chart12.xml"/><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0515"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5051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5051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5051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3022600</xdr:colOff>
      <xdr:row>0</xdr:row>
      <xdr:rowOff>114300</xdr:rowOff>
    </xdr:from>
    <xdr:to>
      <xdr:col>11</xdr:col>
      <xdr:colOff>4140200</xdr:colOff>
      <xdr:row>4</xdr:row>
      <xdr:rowOff>165100</xdr:rowOff>
    </xdr:to>
    <xdr:pic>
      <xdr:nvPicPr>
        <xdr:cNvPr id="50520"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570700" y="114300"/>
          <a:ext cx="11176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1003300</xdr:colOff>
      <xdr:row>1</xdr:row>
      <xdr:rowOff>114300</xdr:rowOff>
    </xdr:from>
    <xdr:to>
      <xdr:col>25</xdr:col>
      <xdr:colOff>901700</xdr:colOff>
      <xdr:row>4</xdr:row>
      <xdr:rowOff>76200</xdr:rowOff>
    </xdr:to>
    <xdr:pic>
      <xdr:nvPicPr>
        <xdr:cNvPr id="5052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731200" y="304800"/>
          <a:ext cx="20828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130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5131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5131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51313"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2349500</xdr:colOff>
      <xdr:row>1</xdr:row>
      <xdr:rowOff>0</xdr:rowOff>
    </xdr:from>
    <xdr:to>
      <xdr:col>11</xdr:col>
      <xdr:colOff>3467100</xdr:colOff>
      <xdr:row>6</xdr:row>
      <xdr:rowOff>12700</xdr:rowOff>
    </xdr:to>
    <xdr:pic>
      <xdr:nvPicPr>
        <xdr:cNvPr id="51314"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8897600" y="190500"/>
          <a:ext cx="11176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330200</xdr:colOff>
      <xdr:row>2</xdr:row>
      <xdr:rowOff>0</xdr:rowOff>
    </xdr:from>
    <xdr:to>
      <xdr:col>25</xdr:col>
      <xdr:colOff>228603</xdr:colOff>
      <xdr:row>5</xdr:row>
      <xdr:rowOff>101600</xdr:rowOff>
    </xdr:to>
    <xdr:pic>
      <xdr:nvPicPr>
        <xdr:cNvPr id="5131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058100" y="381000"/>
          <a:ext cx="20828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2333"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52335"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52336"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5233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3213100</xdr:colOff>
      <xdr:row>0</xdr:row>
      <xdr:rowOff>0</xdr:rowOff>
    </xdr:from>
    <xdr:to>
      <xdr:col>11</xdr:col>
      <xdr:colOff>4330700</xdr:colOff>
      <xdr:row>5</xdr:row>
      <xdr:rowOff>139700</xdr:rowOff>
    </xdr:to>
    <xdr:pic>
      <xdr:nvPicPr>
        <xdr:cNvPr id="52338"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761200" y="0"/>
          <a:ext cx="11176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139700</xdr:colOff>
      <xdr:row>1</xdr:row>
      <xdr:rowOff>0</xdr:rowOff>
    </xdr:from>
    <xdr:to>
      <xdr:col>40</xdr:col>
      <xdr:colOff>774700</xdr:colOff>
      <xdr:row>4</xdr:row>
      <xdr:rowOff>101600</xdr:rowOff>
    </xdr:to>
    <xdr:pic>
      <xdr:nvPicPr>
        <xdr:cNvPr id="5233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921700" y="190500"/>
          <a:ext cx="20828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335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5336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5336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5336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1</xdr:row>
      <xdr:rowOff>0</xdr:rowOff>
    </xdr:from>
    <xdr:to>
      <xdr:col>13</xdr:col>
      <xdr:colOff>88900</xdr:colOff>
      <xdr:row>6</xdr:row>
      <xdr:rowOff>12700</xdr:rowOff>
    </xdr:to>
    <xdr:pic>
      <xdr:nvPicPr>
        <xdr:cNvPr id="53363"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21501100" y="190500"/>
          <a:ext cx="11176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927100</xdr:colOff>
      <xdr:row>2</xdr:row>
      <xdr:rowOff>0</xdr:rowOff>
    </xdr:from>
    <xdr:to>
      <xdr:col>42</xdr:col>
      <xdr:colOff>114298</xdr:colOff>
      <xdr:row>5</xdr:row>
      <xdr:rowOff>101600</xdr:rowOff>
    </xdr:to>
    <xdr:pic>
      <xdr:nvPicPr>
        <xdr:cNvPr id="5336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61600" y="381000"/>
          <a:ext cx="208280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4951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4952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4952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4952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3098800</xdr:colOff>
      <xdr:row>0</xdr:row>
      <xdr:rowOff>0</xdr:rowOff>
    </xdr:from>
    <xdr:to>
      <xdr:col>11</xdr:col>
      <xdr:colOff>4216400</xdr:colOff>
      <xdr:row>4</xdr:row>
      <xdr:rowOff>0</xdr:rowOff>
    </xdr:to>
    <xdr:pic>
      <xdr:nvPicPr>
        <xdr:cNvPr id="49523"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646900" y="0"/>
          <a:ext cx="11176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12700</xdr:colOff>
      <xdr:row>0</xdr:row>
      <xdr:rowOff>190500</xdr:rowOff>
    </xdr:from>
    <xdr:to>
      <xdr:col>40</xdr:col>
      <xdr:colOff>622301</xdr:colOff>
      <xdr:row>2</xdr:row>
      <xdr:rowOff>165100</xdr:rowOff>
    </xdr:to>
    <xdr:pic>
      <xdr:nvPicPr>
        <xdr:cNvPr id="4952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794700" y="190500"/>
          <a:ext cx="2057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4602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609600</xdr:colOff>
      <xdr:row>0</xdr:row>
      <xdr:rowOff>50800</xdr:rowOff>
    </xdr:from>
    <xdr:to>
      <xdr:col>13</xdr:col>
      <xdr:colOff>342900</xdr:colOff>
      <xdr:row>6</xdr:row>
      <xdr:rowOff>101600</xdr:rowOff>
    </xdr:to>
    <xdr:pic>
      <xdr:nvPicPr>
        <xdr:cNvPr id="4602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596900</xdr:colOff>
      <xdr:row>0</xdr:row>
      <xdr:rowOff>50800</xdr:rowOff>
    </xdr:from>
    <xdr:to>
      <xdr:col>41</xdr:col>
      <xdr:colOff>330200</xdr:colOff>
      <xdr:row>6</xdr:row>
      <xdr:rowOff>101600</xdr:rowOff>
    </xdr:to>
    <xdr:pic>
      <xdr:nvPicPr>
        <xdr:cNvPr id="4603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596900</xdr:colOff>
      <xdr:row>0</xdr:row>
      <xdr:rowOff>50800</xdr:rowOff>
    </xdr:from>
    <xdr:to>
      <xdr:col>56</xdr:col>
      <xdr:colOff>330200</xdr:colOff>
      <xdr:row>6</xdr:row>
      <xdr:rowOff>101600</xdr:rowOff>
    </xdr:to>
    <xdr:pic>
      <xdr:nvPicPr>
        <xdr:cNvPr id="4603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3467100</xdr:colOff>
      <xdr:row>0</xdr:row>
      <xdr:rowOff>88900</xdr:rowOff>
    </xdr:from>
    <xdr:to>
      <xdr:col>11</xdr:col>
      <xdr:colOff>4584700</xdr:colOff>
      <xdr:row>4</xdr:row>
      <xdr:rowOff>88900</xdr:rowOff>
    </xdr:to>
    <xdr:pic>
      <xdr:nvPicPr>
        <xdr:cNvPr id="46032"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20015200" y="88900"/>
          <a:ext cx="1117600" cy="104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368300</xdr:colOff>
      <xdr:row>1</xdr:row>
      <xdr:rowOff>76200</xdr:rowOff>
    </xdr:from>
    <xdr:to>
      <xdr:col>40</xdr:col>
      <xdr:colOff>990601</xdr:colOff>
      <xdr:row>4</xdr:row>
      <xdr:rowOff>12700</xdr:rowOff>
    </xdr:to>
    <xdr:pic>
      <xdr:nvPicPr>
        <xdr:cNvPr id="4603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150300" y="266700"/>
          <a:ext cx="20701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3</xdr:row>
      <xdr:rowOff>76200</xdr:rowOff>
    </xdr:from>
    <xdr:to>
      <xdr:col>9</xdr:col>
      <xdr:colOff>0</xdr:colOff>
      <xdr:row>32</xdr:row>
      <xdr:rowOff>50800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457200</xdr:colOff>
      <xdr:row>3</xdr:row>
      <xdr:rowOff>63500</xdr:rowOff>
    </xdr:from>
    <xdr:to>
      <xdr:col>17</xdr:col>
      <xdr:colOff>381000</xdr:colOff>
      <xdr:row>32</xdr:row>
      <xdr:rowOff>63500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34</xdr:row>
      <xdr:rowOff>114300</xdr:rowOff>
    </xdr:from>
    <xdr:to>
      <xdr:col>9</xdr:col>
      <xdr:colOff>12700</xdr:colOff>
      <xdr:row>63</xdr:row>
      <xdr:rowOff>101600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431800</xdr:colOff>
      <xdr:row>34</xdr:row>
      <xdr:rowOff>139700</xdr:rowOff>
    </xdr:from>
    <xdr:to>
      <xdr:col>17</xdr:col>
      <xdr:colOff>406400</xdr:colOff>
      <xdr:row>63</xdr:row>
      <xdr:rowOff>114300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63500</xdr:colOff>
      <xdr:row>65</xdr:row>
      <xdr:rowOff>152400</xdr:rowOff>
    </xdr:from>
    <xdr:to>
      <xdr:col>9</xdr:col>
      <xdr:colOff>0</xdr:colOff>
      <xdr:row>94</xdr:row>
      <xdr:rowOff>152400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419100</xdr:colOff>
      <xdr:row>66</xdr:row>
      <xdr:rowOff>0</xdr:rowOff>
    </xdr:from>
    <xdr:to>
      <xdr:col>17</xdr:col>
      <xdr:colOff>317500</xdr:colOff>
      <xdr:row>94</xdr:row>
      <xdr:rowOff>152400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63500</xdr:colOff>
      <xdr:row>98</xdr:row>
      <xdr:rowOff>0</xdr:rowOff>
    </xdr:from>
    <xdr:to>
      <xdr:col>8</xdr:col>
      <xdr:colOff>927100</xdr:colOff>
      <xdr:row>126</xdr:row>
      <xdr:rowOff>139700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419100</xdr:colOff>
      <xdr:row>98</xdr:row>
      <xdr:rowOff>12700</xdr:rowOff>
    </xdr:from>
    <xdr:to>
      <xdr:col>17</xdr:col>
      <xdr:colOff>330200</xdr:colOff>
      <xdr:row>126</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50800</xdr:colOff>
      <xdr:row>129</xdr:row>
      <xdr:rowOff>114300</xdr:rowOff>
    </xdr:from>
    <xdr:to>
      <xdr:col>8</xdr:col>
      <xdr:colOff>939800</xdr:colOff>
      <xdr:row>158</xdr:row>
      <xdr:rowOff>101600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406400</xdr:colOff>
      <xdr:row>129</xdr:row>
      <xdr:rowOff>101600</xdr:rowOff>
    </xdr:from>
    <xdr:to>
      <xdr:col>17</xdr:col>
      <xdr:colOff>342900</xdr:colOff>
      <xdr:row>158</xdr:row>
      <xdr:rowOff>101600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876300</xdr:colOff>
      <xdr:row>162</xdr:row>
      <xdr:rowOff>63500</xdr:rowOff>
    </xdr:from>
    <xdr:to>
      <xdr:col>22</xdr:col>
      <xdr:colOff>749300</xdr:colOff>
      <xdr:row>199</xdr:row>
      <xdr:rowOff>25400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162</xdr:row>
      <xdr:rowOff>12700</xdr:rowOff>
    </xdr:from>
    <xdr:to>
      <xdr:col>11</xdr:col>
      <xdr:colOff>330200</xdr:colOff>
      <xdr:row>198</xdr:row>
      <xdr:rowOff>63500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207"/>
  <sheetViews>
    <sheetView topLeftCell="A7" workbookViewId="0">
      <pane ySplit="4" topLeftCell="A11" activePane="bottomLeft" state="frozen"/>
      <selection activeCell="A7" sqref="A7"/>
      <selection pane="bottomLeft" activeCell="B8" sqref="B8:B10"/>
    </sheetView>
  </sheetViews>
  <sheetFormatPr baseColWidth="10" defaultRowHeight="26" x14ac:dyDescent="0"/>
  <cols>
    <col min="1" max="1" width="2.42578125" style="159" customWidth="1"/>
    <col min="2" max="2" width="10.7109375" style="889"/>
    <col min="3" max="3" width="18.85546875" style="159" customWidth="1"/>
    <col min="4" max="4" width="11" style="889" customWidth="1"/>
    <col min="5" max="5" width="19.7109375" style="159" customWidth="1"/>
    <col min="6" max="6" width="20.85546875" style="159" customWidth="1"/>
    <col min="7" max="7" width="10.7109375" style="159"/>
    <col min="8" max="8" width="13.5703125" style="159" customWidth="1"/>
    <col min="9" max="9" width="7.7109375" style="159" hidden="1" customWidth="1"/>
    <col min="10" max="10" width="10.7109375" style="889"/>
    <col min="11" max="11" width="24.7109375" style="159" customWidth="1"/>
    <col min="12" max="12" width="55.7109375" style="159" customWidth="1"/>
    <col min="13" max="13" width="11.5703125" style="159" customWidth="1"/>
    <col min="14" max="14" width="55.7109375" style="159" customWidth="1"/>
    <col min="15" max="15" width="11.140625" style="159" customWidth="1"/>
    <col min="16" max="16" width="13" style="159" customWidth="1"/>
    <col min="17" max="17" width="11.140625" style="159" customWidth="1"/>
    <col min="18" max="18" width="6.7109375" style="159" hidden="1" customWidth="1"/>
    <col min="19" max="19" width="11.85546875" style="159" customWidth="1"/>
    <col min="20" max="20" width="6.7109375" style="159" hidden="1" customWidth="1"/>
    <col min="21" max="21" width="11.85546875" style="159" customWidth="1"/>
    <col min="22" max="22" width="6.7109375" style="159" hidden="1" customWidth="1"/>
    <col min="23" max="23" width="11.85546875" style="159" customWidth="1"/>
    <col min="24" max="24" width="6.7109375" style="159" hidden="1" customWidth="1"/>
    <col min="25" max="28" width="12.7109375" style="159" customWidth="1"/>
    <col min="29" max="29" width="10.7109375" style="159" customWidth="1"/>
    <col min="30" max="30" width="6.7109375" style="159" hidden="1" customWidth="1"/>
    <col min="31" max="31" width="10.7109375" style="159" customWidth="1"/>
    <col min="32" max="32" width="6.7109375" style="159" hidden="1" customWidth="1"/>
    <col min="33" max="33" width="10.7109375" style="159" customWidth="1"/>
    <col min="34" max="34" width="6.7109375" style="159" hidden="1" customWidth="1"/>
    <col min="35" max="35" width="10.7109375" style="159" customWidth="1"/>
    <col min="36" max="36" width="6.7109375" style="159" hidden="1" customWidth="1"/>
    <col min="37" max="37" width="9.7109375" style="159" customWidth="1"/>
    <col min="38" max="38" width="6.7109375" style="159" hidden="1" customWidth="1"/>
    <col min="39" max="39" width="8.7109375" style="890" customWidth="1"/>
    <col min="40" max="42" width="16.28515625" style="159" customWidth="1"/>
    <col min="43" max="44" width="14.7109375" style="159" customWidth="1"/>
    <col min="45" max="47" width="16.28515625" style="159" customWidth="1"/>
    <col min="48" max="49" width="14.7109375" style="159" customWidth="1"/>
    <col min="50" max="52" width="16.28515625" style="159" customWidth="1"/>
    <col min="53" max="54" width="14.7109375" style="159" customWidth="1"/>
    <col min="55" max="57" width="16.28515625" style="159" customWidth="1"/>
    <col min="58" max="58" width="14.7109375" style="159" customWidth="1"/>
    <col min="59" max="59" width="14.7109375" style="891" customWidth="1"/>
    <col min="60" max="62" width="16.28515625" style="891" customWidth="1"/>
    <col min="63" max="64" width="14.7109375" style="891" customWidth="1"/>
    <col min="65" max="65" width="30.7109375" style="159" customWidth="1"/>
    <col min="66" max="66" width="21.28515625" style="159" customWidth="1"/>
    <col min="67" max="67" width="20.7109375" style="159" customWidth="1"/>
    <col min="68" max="16384" width="10.7109375" style="159"/>
  </cols>
  <sheetData>
    <row r="1" spans="2:67">
      <c r="B1" s="770"/>
      <c r="C1" s="771"/>
      <c r="D1" s="770"/>
      <c r="E1" s="771"/>
      <c r="F1" s="771"/>
      <c r="G1" s="771"/>
      <c r="H1" s="771"/>
      <c r="I1" s="771"/>
      <c r="J1" s="770"/>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2"/>
      <c r="AN1" s="771"/>
      <c r="AO1" s="771"/>
      <c r="AP1" s="771"/>
      <c r="AQ1" s="771"/>
      <c r="AR1" s="771"/>
      <c r="AS1" s="771"/>
      <c r="AT1" s="771"/>
      <c r="AU1" s="771"/>
      <c r="AV1" s="771"/>
      <c r="AW1" s="771"/>
      <c r="AX1" s="771"/>
      <c r="AY1" s="771"/>
      <c r="AZ1" s="771"/>
      <c r="BA1" s="771"/>
      <c r="BB1" s="771"/>
      <c r="BC1" s="771"/>
      <c r="BD1" s="771"/>
      <c r="BE1" s="771"/>
      <c r="BF1" s="771"/>
      <c r="BG1" s="773"/>
      <c r="BH1" s="773"/>
      <c r="BI1" s="773"/>
      <c r="BJ1" s="773"/>
      <c r="BK1" s="773"/>
      <c r="BL1" s="773"/>
      <c r="BM1" s="771"/>
      <c r="BN1" s="771"/>
    </row>
    <row r="2" spans="2:67">
      <c r="B2" s="770"/>
      <c r="C2" s="771"/>
      <c r="D2" s="770"/>
      <c r="E2" s="771"/>
      <c r="F2" s="771"/>
      <c r="G2" s="771"/>
      <c r="H2" s="771"/>
      <c r="I2" s="771"/>
      <c r="J2" s="770"/>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2"/>
      <c r="AN2" s="771"/>
      <c r="AO2" s="771"/>
      <c r="AP2" s="771"/>
      <c r="AQ2" s="771"/>
      <c r="AR2" s="771"/>
      <c r="AS2" s="771"/>
      <c r="AT2" s="771"/>
      <c r="AU2" s="771"/>
      <c r="AV2" s="771"/>
      <c r="AW2" s="771"/>
      <c r="AX2" s="771"/>
      <c r="AY2" s="771"/>
      <c r="AZ2" s="771"/>
      <c r="BA2" s="771"/>
      <c r="BB2" s="771"/>
      <c r="BC2" s="771"/>
      <c r="BD2" s="771"/>
      <c r="BE2" s="771"/>
      <c r="BF2" s="771"/>
      <c r="BG2" s="773"/>
      <c r="BH2" s="773"/>
      <c r="BI2" s="773"/>
      <c r="BJ2" s="773"/>
      <c r="BK2" s="773"/>
      <c r="BL2" s="773"/>
      <c r="BM2" s="771"/>
      <c r="BN2" s="771"/>
    </row>
    <row r="3" spans="2:67" ht="15">
      <c r="B3" s="774" t="s">
        <v>0</v>
      </c>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row>
    <row r="4" spans="2:67" ht="15">
      <c r="B4" s="774" t="s">
        <v>15</v>
      </c>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row>
    <row r="5" spans="2:67" ht="15">
      <c r="B5" s="774" t="s">
        <v>16</v>
      </c>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row>
    <row r="6" spans="2:67" ht="14.25" customHeight="1">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5"/>
      <c r="AN6" s="770"/>
      <c r="AO6" s="770"/>
      <c r="AP6" s="770"/>
      <c r="AQ6" s="770"/>
      <c r="AR6" s="770"/>
      <c r="AS6" s="770"/>
      <c r="AT6" s="770"/>
      <c r="AU6" s="770"/>
      <c r="AV6" s="770"/>
      <c r="AW6" s="770"/>
      <c r="AX6" s="770"/>
      <c r="AY6" s="770"/>
      <c r="AZ6" s="770"/>
      <c r="BA6" s="770"/>
      <c r="BB6" s="770"/>
      <c r="BC6" s="770"/>
      <c r="BD6" s="770"/>
      <c r="BE6" s="770"/>
      <c r="BF6" s="770"/>
      <c r="BG6" s="776"/>
      <c r="BH6" s="776"/>
      <c r="BI6" s="776"/>
      <c r="BJ6" s="776"/>
      <c r="BK6" s="776"/>
      <c r="BL6" s="776"/>
      <c r="BM6" s="770"/>
      <c r="BN6" s="770"/>
      <c r="BO6" s="770"/>
    </row>
    <row r="7" spans="2:67" ht="14.25" customHeight="1" thickBot="1">
      <c r="B7" s="777"/>
      <c r="C7" s="778"/>
      <c r="D7" s="779"/>
      <c r="E7" s="780"/>
      <c r="F7" s="6"/>
      <c r="G7" s="6"/>
      <c r="H7" s="6"/>
      <c r="I7" s="6"/>
      <c r="J7" s="202"/>
      <c r="K7" s="777"/>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81"/>
      <c r="AN7" s="782"/>
      <c r="AO7" s="782"/>
      <c r="AP7" s="778"/>
      <c r="AQ7" s="778"/>
      <c r="AR7" s="778"/>
      <c r="AS7" s="782"/>
      <c r="AT7" s="782"/>
      <c r="AU7" s="782"/>
      <c r="AV7" s="782"/>
      <c r="AW7" s="778"/>
      <c r="AX7" s="782"/>
      <c r="AY7" s="782"/>
      <c r="AZ7" s="782"/>
      <c r="BA7" s="782"/>
      <c r="BB7" s="778"/>
      <c r="BC7" s="782"/>
      <c r="BD7" s="782"/>
      <c r="BE7" s="782"/>
      <c r="BF7" s="782"/>
      <c r="BG7" s="783"/>
      <c r="BH7" s="783"/>
      <c r="BI7" s="783"/>
      <c r="BJ7" s="783"/>
      <c r="BK7" s="783"/>
      <c r="BL7" s="783"/>
      <c r="BM7" s="778"/>
      <c r="BN7" s="778"/>
    </row>
    <row r="8" spans="2:67" ht="15" customHeight="1" thickBot="1">
      <c r="B8" s="597" t="s">
        <v>7</v>
      </c>
      <c r="C8" s="597" t="s">
        <v>12</v>
      </c>
      <c r="D8" s="597" t="s">
        <v>7</v>
      </c>
      <c r="E8" s="597" t="s">
        <v>13</v>
      </c>
      <c r="F8" s="599" t="s">
        <v>8</v>
      </c>
      <c r="G8" s="571" t="s">
        <v>9</v>
      </c>
      <c r="H8" s="570" t="s">
        <v>1</v>
      </c>
      <c r="I8" s="571"/>
      <c r="J8" s="597" t="s">
        <v>7</v>
      </c>
      <c r="K8" s="599" t="s">
        <v>2</v>
      </c>
      <c r="L8" s="602" t="s">
        <v>10</v>
      </c>
      <c r="M8" s="602" t="s">
        <v>14</v>
      </c>
      <c r="N8" s="570" t="s">
        <v>3</v>
      </c>
      <c r="O8" s="571"/>
      <c r="P8" s="571"/>
      <c r="Q8" s="571"/>
      <c r="R8" s="571"/>
      <c r="S8" s="571"/>
      <c r="T8" s="571"/>
      <c r="U8" s="571"/>
      <c r="V8" s="571"/>
      <c r="W8" s="571"/>
      <c r="X8" s="571"/>
      <c r="Y8" s="577" t="s">
        <v>1189</v>
      </c>
      <c r="Z8" s="571"/>
      <c r="AA8" s="571"/>
      <c r="AB8" s="578"/>
      <c r="AC8" s="577" t="s">
        <v>1190</v>
      </c>
      <c r="AD8" s="571"/>
      <c r="AE8" s="571"/>
      <c r="AF8" s="571"/>
      <c r="AG8" s="571"/>
      <c r="AH8" s="571"/>
      <c r="AI8" s="571"/>
      <c r="AJ8" s="571"/>
      <c r="AK8" s="571"/>
      <c r="AL8" s="571"/>
      <c r="AM8" s="578"/>
      <c r="AN8" s="604" t="s">
        <v>1201</v>
      </c>
      <c r="AO8" s="604"/>
      <c r="AP8" s="604"/>
      <c r="AQ8" s="604"/>
      <c r="AR8" s="604"/>
      <c r="AS8" s="604"/>
      <c r="AT8" s="604"/>
      <c r="AU8" s="604"/>
      <c r="AV8" s="604"/>
      <c r="AW8" s="604"/>
      <c r="AX8" s="604"/>
      <c r="AY8" s="604"/>
      <c r="AZ8" s="604"/>
      <c r="BA8" s="604"/>
      <c r="BB8" s="604"/>
      <c r="BC8" s="604"/>
      <c r="BD8" s="604"/>
      <c r="BE8" s="604"/>
      <c r="BF8" s="604"/>
      <c r="BG8" s="604"/>
      <c r="BH8" s="564"/>
      <c r="BI8" s="564"/>
      <c r="BJ8" s="564"/>
      <c r="BK8" s="564"/>
      <c r="BL8" s="564"/>
      <c r="BM8" s="641" t="s">
        <v>1218</v>
      </c>
      <c r="BN8" s="578" t="s">
        <v>11</v>
      </c>
    </row>
    <row r="9" spans="2:67" ht="15" customHeight="1" thickBot="1">
      <c r="B9" s="598"/>
      <c r="C9" s="598"/>
      <c r="D9" s="598"/>
      <c r="E9" s="598"/>
      <c r="F9" s="600"/>
      <c r="G9" s="601"/>
      <c r="H9" s="609"/>
      <c r="I9" s="601"/>
      <c r="J9" s="598"/>
      <c r="K9" s="600"/>
      <c r="L9" s="603"/>
      <c r="M9" s="603"/>
      <c r="N9" s="572"/>
      <c r="O9" s="573"/>
      <c r="P9" s="573"/>
      <c r="Q9" s="573"/>
      <c r="R9" s="573"/>
      <c r="S9" s="573"/>
      <c r="T9" s="573"/>
      <c r="U9" s="573"/>
      <c r="V9" s="573"/>
      <c r="W9" s="573"/>
      <c r="X9" s="573"/>
      <c r="Y9" s="579"/>
      <c r="Z9" s="573"/>
      <c r="AA9" s="573"/>
      <c r="AB9" s="580"/>
      <c r="AC9" s="579"/>
      <c r="AD9" s="573"/>
      <c r="AE9" s="573"/>
      <c r="AF9" s="573"/>
      <c r="AG9" s="573"/>
      <c r="AH9" s="573"/>
      <c r="AI9" s="573"/>
      <c r="AJ9" s="573"/>
      <c r="AK9" s="573"/>
      <c r="AL9" s="573"/>
      <c r="AM9" s="580"/>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06" t="s">
        <v>931</v>
      </c>
      <c r="BI9" s="607"/>
      <c r="BJ9" s="607"/>
      <c r="BK9" s="607"/>
      <c r="BL9" s="608"/>
      <c r="BM9" s="642"/>
      <c r="BN9" s="605"/>
    </row>
    <row r="10" spans="2:67" ht="30" customHeight="1" thickBot="1">
      <c r="B10" s="598"/>
      <c r="C10" s="598"/>
      <c r="D10" s="598"/>
      <c r="E10" s="598"/>
      <c r="F10" s="600"/>
      <c r="G10" s="601"/>
      <c r="H10" s="610"/>
      <c r="I10" s="715"/>
      <c r="J10" s="669"/>
      <c r="K10" s="600"/>
      <c r="L10" s="603"/>
      <c r="M10" s="603"/>
      <c r="N10" s="27" t="s">
        <v>4</v>
      </c>
      <c r="O10" s="27" t="s">
        <v>9</v>
      </c>
      <c r="P10" s="27" t="s">
        <v>5</v>
      </c>
      <c r="Q10" s="574">
        <v>2016</v>
      </c>
      <c r="R10" s="576"/>
      <c r="S10" s="574">
        <v>2017</v>
      </c>
      <c r="T10" s="576"/>
      <c r="U10" s="574">
        <v>2018</v>
      </c>
      <c r="V10" s="576"/>
      <c r="W10" s="574">
        <v>2019</v>
      </c>
      <c r="X10" s="575"/>
      <c r="Y10" s="227">
        <v>2016</v>
      </c>
      <c r="Z10" s="27">
        <v>2017</v>
      </c>
      <c r="AA10" s="27">
        <v>2018</v>
      </c>
      <c r="AB10" s="229">
        <v>2019</v>
      </c>
      <c r="AC10" s="784">
        <v>2016</v>
      </c>
      <c r="AD10" s="785"/>
      <c r="AE10" s="785">
        <v>2017</v>
      </c>
      <c r="AF10" s="785"/>
      <c r="AG10" s="785">
        <v>2018</v>
      </c>
      <c r="AH10" s="785"/>
      <c r="AI10" s="785">
        <v>2019</v>
      </c>
      <c r="AJ10" s="785"/>
      <c r="AK10" s="785" t="s">
        <v>931</v>
      </c>
      <c r="AL10" s="785"/>
      <c r="AM10" s="786"/>
      <c r="AN10" s="227" t="s">
        <v>1186</v>
      </c>
      <c r="AO10" s="27" t="s">
        <v>1187</v>
      </c>
      <c r="AP10" s="27" t="s">
        <v>1188</v>
      </c>
      <c r="AQ10" s="569" t="s">
        <v>1191</v>
      </c>
      <c r="AR10" s="229" t="s">
        <v>1192</v>
      </c>
      <c r="AS10" s="227" t="s">
        <v>1186</v>
      </c>
      <c r="AT10" s="27" t="s">
        <v>1187</v>
      </c>
      <c r="AU10" s="27" t="s">
        <v>1188</v>
      </c>
      <c r="AV10" s="569" t="s">
        <v>1191</v>
      </c>
      <c r="AW10" s="229" t="s">
        <v>1192</v>
      </c>
      <c r="AX10" s="227" t="s">
        <v>1186</v>
      </c>
      <c r="AY10" s="27" t="s">
        <v>1187</v>
      </c>
      <c r="AZ10" s="27" t="s">
        <v>1188</v>
      </c>
      <c r="BA10" s="569" t="s">
        <v>1191</v>
      </c>
      <c r="BB10" s="229" t="s">
        <v>1192</v>
      </c>
      <c r="BC10" s="227" t="s">
        <v>1186</v>
      </c>
      <c r="BD10" s="27" t="s">
        <v>1187</v>
      </c>
      <c r="BE10" s="27" t="s">
        <v>1188</v>
      </c>
      <c r="BF10" s="569" t="s">
        <v>1191</v>
      </c>
      <c r="BG10" s="229" t="s">
        <v>1192</v>
      </c>
      <c r="BH10" s="227" t="s">
        <v>1186</v>
      </c>
      <c r="BI10" s="27" t="s">
        <v>1187</v>
      </c>
      <c r="BJ10" s="27" t="s">
        <v>1188</v>
      </c>
      <c r="BK10" s="569" t="s">
        <v>1191</v>
      </c>
      <c r="BL10" s="229" t="s">
        <v>1192</v>
      </c>
      <c r="BM10" s="643"/>
      <c r="BN10" s="605"/>
      <c r="BO10" s="787" t="s">
        <v>6</v>
      </c>
    </row>
    <row r="11" spans="2:67" ht="30" customHeight="1">
      <c r="B11" s="788">
        <f>+RESUMEN!J8</f>
        <v>0.26304923246466011</v>
      </c>
      <c r="C11" s="789" t="s">
        <v>780</v>
      </c>
      <c r="D11" s="790">
        <f>+RESUMEN!J9</f>
        <v>0.2799304746179746</v>
      </c>
      <c r="E11" s="709" t="s">
        <v>224</v>
      </c>
      <c r="F11" s="632" t="s">
        <v>219</v>
      </c>
      <c r="G11" s="791">
        <v>69.8</v>
      </c>
      <c r="H11" s="681">
        <v>85</v>
      </c>
      <c r="I11" s="792">
        <f>+H11-G11</f>
        <v>15.200000000000003</v>
      </c>
      <c r="J11" s="793">
        <f>+RESUMEN!J10</f>
        <v>0.19523809523809524</v>
      </c>
      <c r="K11" s="794" t="s">
        <v>86</v>
      </c>
      <c r="L11" s="22" t="s">
        <v>22</v>
      </c>
      <c r="M11" s="127">
        <v>2210980</v>
      </c>
      <c r="N11" s="22" t="s">
        <v>1222</v>
      </c>
      <c r="O11" s="33">
        <v>0</v>
      </c>
      <c r="P11" s="84">
        <v>1</v>
      </c>
      <c r="Q11" s="84">
        <v>1</v>
      </c>
      <c r="R11" s="307">
        <v>0.25</v>
      </c>
      <c r="S11" s="84">
        <v>1</v>
      </c>
      <c r="T11" s="307">
        <v>0.25</v>
      </c>
      <c r="U11" s="84">
        <v>1</v>
      </c>
      <c r="V11" s="309">
        <v>0.25</v>
      </c>
      <c r="W11" s="40">
        <v>1</v>
      </c>
      <c r="X11" s="309">
        <v>0.25</v>
      </c>
      <c r="Y11" s="46">
        <v>1</v>
      </c>
      <c r="Z11" s="84">
        <v>1</v>
      </c>
      <c r="AA11" s="84">
        <v>0</v>
      </c>
      <c r="AB11" s="40">
        <v>0</v>
      </c>
      <c r="AC11" s="231">
        <f>IF(Q11=0," -",Y11/Q11)</f>
        <v>1</v>
      </c>
      <c r="AD11" s="795">
        <f>IF(Q11=0," -",IF(AC11&gt;100%,100%,AC11))</f>
        <v>1</v>
      </c>
      <c r="AE11" s="87">
        <f>IF(S11=0," -",Z11/S11)</f>
        <v>1</v>
      </c>
      <c r="AF11" s="795">
        <f>IF(S11=0," -",IF(AE11&gt;100%,100%,AE11))</f>
        <v>1</v>
      </c>
      <c r="AG11" s="87">
        <f>IF(U11=0," -",AA11/U11)</f>
        <v>0</v>
      </c>
      <c r="AH11" s="795">
        <f>IF(U11=0," -",IF(AG11&gt;100%,100%,AG11))</f>
        <v>0</v>
      </c>
      <c r="AI11" s="87">
        <f>IF(W11=0," -",AB11/W11)</f>
        <v>0</v>
      </c>
      <c r="AJ11" s="795">
        <f>IF(W11=0," -",IF(AI11&gt;100%,100%,AI11))</f>
        <v>0</v>
      </c>
      <c r="AK11" s="796">
        <f>+AVERAGE(Y11:AB11)/P11</f>
        <v>0.5</v>
      </c>
      <c r="AL11" s="795">
        <f>+IF(AK11&gt;100%,100%,AK11)</f>
        <v>0.5</v>
      </c>
      <c r="AM11" s="797">
        <f>+AL11</f>
        <v>0.5</v>
      </c>
      <c r="AN11" s="46">
        <v>100000</v>
      </c>
      <c r="AO11" s="84">
        <v>65333</v>
      </c>
      <c r="AP11" s="84">
        <v>0</v>
      </c>
      <c r="AQ11" s="135">
        <f>IF(AN11=0," -",AO11/AN11)</f>
        <v>0.65332999999999997</v>
      </c>
      <c r="AR11" s="283" t="str">
        <f>IF(AP11=0," -",IF(AO11=0,100%,AP11/AO11))</f>
        <v xml:space="preserve"> -</v>
      </c>
      <c r="AS11" s="46">
        <v>300000</v>
      </c>
      <c r="AT11" s="84">
        <v>93333</v>
      </c>
      <c r="AU11" s="84">
        <v>0</v>
      </c>
      <c r="AV11" s="135">
        <f>IF(AS11=0," -",AT11/AS11)</f>
        <v>0.31111</v>
      </c>
      <c r="AW11" s="283" t="str">
        <f>IF(AU11=0," -",IF(AT11=0,100%,AU11/AT11))</f>
        <v xml:space="preserve"> -</v>
      </c>
      <c r="AX11" s="47">
        <v>223500</v>
      </c>
      <c r="AY11" s="84">
        <v>0</v>
      </c>
      <c r="AZ11" s="84">
        <v>0</v>
      </c>
      <c r="BA11" s="135">
        <f>IF(AX11=0," -",AY11/AX11)</f>
        <v>0</v>
      </c>
      <c r="BB11" s="283" t="str">
        <f>IF(AZ11=0," -",IF(AY11=0,100%,AZ11/AY11))</f>
        <v xml:space="preserve"> -</v>
      </c>
      <c r="BC11" s="46">
        <v>213500</v>
      </c>
      <c r="BD11" s="84">
        <v>0</v>
      </c>
      <c r="BE11" s="84">
        <v>0</v>
      </c>
      <c r="BF11" s="135">
        <f>IF(BC11=0," -",BD11/BC11)</f>
        <v>0</v>
      </c>
      <c r="BG11" s="283" t="str">
        <f>IF(BE11=0," -",IF(BD11=0,100%,BE11/BD11))</f>
        <v xml:space="preserve"> -</v>
      </c>
      <c r="BH11" s="798">
        <f t="shared" ref="BH11:BJ12" si="0">+AN11+AS11+AX11+BC11</f>
        <v>837000</v>
      </c>
      <c r="BI11" s="799">
        <f t="shared" si="0"/>
        <v>158666</v>
      </c>
      <c r="BJ11" s="799">
        <f t="shared" si="0"/>
        <v>0</v>
      </c>
      <c r="BK11" s="380">
        <f>IF(BH11=0," -",BI11/BH11)</f>
        <v>0.18956511350059738</v>
      </c>
      <c r="BL11" s="283" t="str">
        <f>IF(BJ11=0," -",IF(BI11=0,100%,BJ11/BI11))</f>
        <v xml:space="preserve"> -</v>
      </c>
      <c r="BM11" s="800" t="s">
        <v>1223</v>
      </c>
      <c r="BN11" s="801" t="s">
        <v>1224</v>
      </c>
      <c r="BO11" s="802" t="s">
        <v>1952</v>
      </c>
    </row>
    <row r="12" spans="2:67" ht="30" customHeight="1">
      <c r="B12" s="803"/>
      <c r="C12" s="804"/>
      <c r="D12" s="805"/>
      <c r="E12" s="710"/>
      <c r="F12" s="633"/>
      <c r="G12" s="705"/>
      <c r="H12" s="682"/>
      <c r="I12" s="806"/>
      <c r="J12" s="807"/>
      <c r="K12" s="808"/>
      <c r="L12" s="23" t="s">
        <v>23</v>
      </c>
      <c r="M12" s="122">
        <v>0</v>
      </c>
      <c r="N12" s="23" t="s">
        <v>1225</v>
      </c>
      <c r="O12" s="34">
        <v>0</v>
      </c>
      <c r="P12" s="54">
        <v>1</v>
      </c>
      <c r="Q12" s="54">
        <v>0</v>
      </c>
      <c r="R12" s="308">
        <f>+Q12/P12</f>
        <v>0</v>
      </c>
      <c r="S12" s="54">
        <v>1</v>
      </c>
      <c r="T12" s="308">
        <v>0.33</v>
      </c>
      <c r="U12" s="54">
        <v>1</v>
      </c>
      <c r="V12" s="310">
        <v>0.33</v>
      </c>
      <c r="W12" s="41">
        <v>1</v>
      </c>
      <c r="X12" s="310">
        <v>0.34</v>
      </c>
      <c r="Y12" s="48">
        <v>0</v>
      </c>
      <c r="Z12" s="54">
        <v>0</v>
      </c>
      <c r="AA12" s="54">
        <v>0</v>
      </c>
      <c r="AB12" s="41">
        <v>0</v>
      </c>
      <c r="AC12" s="233" t="str">
        <f t="shared" ref="AC12:AC75" si="1">IF(Q12=0," -",Y12/Q12)</f>
        <v xml:space="preserve"> -</v>
      </c>
      <c r="AD12" s="568" t="str">
        <f t="shared" ref="AD12:AD75" si="2">IF(Q12=0," -",IF(AC12&gt;100%,100%,AC12))</f>
        <v xml:space="preserve"> -</v>
      </c>
      <c r="AE12" s="79">
        <f t="shared" ref="AE12:AE75" si="3">IF(S12=0," -",Z12/S12)</f>
        <v>0</v>
      </c>
      <c r="AF12" s="568">
        <f t="shared" ref="AF12:AF75" si="4">IF(S12=0," -",IF(AE12&gt;100%,100%,AE12))</f>
        <v>0</v>
      </c>
      <c r="AG12" s="79">
        <f t="shared" ref="AG12:AG75" si="5">IF(U12=0," -",AA12/U12)</f>
        <v>0</v>
      </c>
      <c r="AH12" s="568">
        <f t="shared" ref="AH12:AH75" si="6">IF(U12=0," -",IF(AG12&gt;100%,100%,AG12))</f>
        <v>0</v>
      </c>
      <c r="AI12" s="79">
        <f t="shared" ref="AI12:AI75" si="7">IF(W12=0," -",AB12/W12)</f>
        <v>0</v>
      </c>
      <c r="AJ12" s="568">
        <f t="shared" ref="AJ12:AJ75" si="8">IF(W12=0," -",IF(AI12&gt;100%,100%,AI12))</f>
        <v>0</v>
      </c>
      <c r="AK12" s="809">
        <f>+AVERAGE(Z12:AB12)/P12</f>
        <v>0</v>
      </c>
      <c r="AL12" s="568">
        <f t="shared" ref="AL12:AL75" si="9">+IF(AK12&gt;100%,100%,AK12)</f>
        <v>0</v>
      </c>
      <c r="AM12" s="810">
        <f t="shared" ref="AM12:AM75" si="10">+AL12</f>
        <v>0</v>
      </c>
      <c r="AN12" s="48">
        <v>0</v>
      </c>
      <c r="AO12" s="54">
        <v>0</v>
      </c>
      <c r="AP12" s="54">
        <v>0</v>
      </c>
      <c r="AQ12" s="116" t="str">
        <f>IF(AN12=0," -",AO12/AN12)</f>
        <v xml:space="preserve"> -</v>
      </c>
      <c r="AR12" s="277" t="str">
        <f>IF(AP12=0," -",IF(AO12=0,100%,AP12/AO12))</f>
        <v xml:space="preserve"> -</v>
      </c>
      <c r="AS12" s="48">
        <v>50000</v>
      </c>
      <c r="AT12" s="54">
        <v>0</v>
      </c>
      <c r="AU12" s="54">
        <v>0</v>
      </c>
      <c r="AV12" s="116">
        <f>IF(AS12=0," -",AT12/AS12)</f>
        <v>0</v>
      </c>
      <c r="AW12" s="277" t="str">
        <f>IF(AU12=0," -",IF(AT12=0,100%,AU12/AT12))</f>
        <v xml:space="preserve"> -</v>
      </c>
      <c r="AX12" s="49">
        <v>150000</v>
      </c>
      <c r="AY12" s="54">
        <v>0</v>
      </c>
      <c r="AZ12" s="54">
        <v>0</v>
      </c>
      <c r="BA12" s="116">
        <f>IF(AX12=0," -",AY12/AX12)</f>
        <v>0</v>
      </c>
      <c r="BB12" s="277" t="str">
        <f>IF(AZ12=0," -",IF(AY12=0,100%,AZ12/AY12))</f>
        <v xml:space="preserve"> -</v>
      </c>
      <c r="BC12" s="48">
        <v>150000</v>
      </c>
      <c r="BD12" s="54">
        <v>0</v>
      </c>
      <c r="BE12" s="54">
        <v>0</v>
      </c>
      <c r="BF12" s="116">
        <f>IF(BC12=0," -",BD12/BC12)</f>
        <v>0</v>
      </c>
      <c r="BG12" s="277" t="str">
        <f>IF(BE12=0," -",IF(BD12=0,100%,BE12/BD12))</f>
        <v xml:space="preserve"> -</v>
      </c>
      <c r="BH12" s="811">
        <f t="shared" si="0"/>
        <v>350000</v>
      </c>
      <c r="BI12" s="812">
        <f t="shared" si="0"/>
        <v>0</v>
      </c>
      <c r="BJ12" s="812">
        <f t="shared" si="0"/>
        <v>0</v>
      </c>
      <c r="BK12" s="381">
        <f>IF(BH12=0," -",BI12/BH12)</f>
        <v>0</v>
      </c>
      <c r="BL12" s="277" t="str">
        <f>IF(BJ12=0," -",IF(BI12=0,100%,BJ12/BI12))</f>
        <v xml:space="preserve"> -</v>
      </c>
      <c r="BM12" s="462" t="s">
        <v>1226</v>
      </c>
      <c r="BN12" s="186" t="s">
        <v>1224</v>
      </c>
      <c r="BO12" s="187" t="s">
        <v>1953</v>
      </c>
    </row>
    <row r="13" spans="2:67" ht="45.75" customHeight="1" thickBot="1">
      <c r="B13" s="803"/>
      <c r="C13" s="804"/>
      <c r="D13" s="805"/>
      <c r="E13" s="710"/>
      <c r="F13" s="633"/>
      <c r="G13" s="705"/>
      <c r="H13" s="682"/>
      <c r="I13" s="806"/>
      <c r="J13" s="813"/>
      <c r="K13" s="814"/>
      <c r="L13" s="25" t="s">
        <v>24</v>
      </c>
      <c r="M13" s="125">
        <v>0</v>
      </c>
      <c r="N13" s="25" t="s">
        <v>1227</v>
      </c>
      <c r="O13" s="38">
        <v>0</v>
      </c>
      <c r="P13" s="98">
        <v>35</v>
      </c>
      <c r="Q13" s="98">
        <v>3</v>
      </c>
      <c r="R13" s="311">
        <f t="shared" ref="R13:R75" si="11">+Q13/P13</f>
        <v>8.5714285714285715E-2</v>
      </c>
      <c r="S13" s="98">
        <v>12</v>
      </c>
      <c r="T13" s="311">
        <f t="shared" ref="T13:T75" si="12">+S13/P13</f>
        <v>0.34285714285714286</v>
      </c>
      <c r="U13" s="98">
        <v>10</v>
      </c>
      <c r="V13" s="312">
        <f t="shared" ref="V13:V75" si="13">+U13/P13</f>
        <v>0.2857142857142857</v>
      </c>
      <c r="W13" s="44">
        <v>10</v>
      </c>
      <c r="X13" s="312">
        <f t="shared" ref="X13:X75" si="14">+W13/P13</f>
        <v>0.2857142857142857</v>
      </c>
      <c r="Y13" s="56">
        <v>3</v>
      </c>
      <c r="Z13" s="86">
        <v>0</v>
      </c>
      <c r="AA13" s="86">
        <v>0</v>
      </c>
      <c r="AB13" s="45">
        <v>0</v>
      </c>
      <c r="AC13" s="232">
        <f t="shared" si="1"/>
        <v>1</v>
      </c>
      <c r="AD13" s="815">
        <f t="shared" si="2"/>
        <v>1</v>
      </c>
      <c r="AE13" s="102">
        <f t="shared" si="3"/>
        <v>0</v>
      </c>
      <c r="AF13" s="815">
        <f t="shared" si="4"/>
        <v>0</v>
      </c>
      <c r="AG13" s="102">
        <f t="shared" si="5"/>
        <v>0</v>
      </c>
      <c r="AH13" s="815">
        <f t="shared" si="6"/>
        <v>0</v>
      </c>
      <c r="AI13" s="102">
        <f t="shared" si="7"/>
        <v>0</v>
      </c>
      <c r="AJ13" s="815">
        <f t="shared" si="8"/>
        <v>0</v>
      </c>
      <c r="AK13" s="816">
        <f>+SUM(Y13:AB13)/P13</f>
        <v>8.5714285714285715E-2</v>
      </c>
      <c r="AL13" s="815">
        <f t="shared" si="9"/>
        <v>8.5714285714285715E-2</v>
      </c>
      <c r="AM13" s="817">
        <f t="shared" si="10"/>
        <v>8.5714285714285715E-2</v>
      </c>
      <c r="AN13" s="56">
        <v>0</v>
      </c>
      <c r="AO13" s="86">
        <v>0</v>
      </c>
      <c r="AP13" s="86">
        <v>0</v>
      </c>
      <c r="AQ13" s="137" t="str">
        <f t="shared" ref="AQ13:AQ76" si="15">IF(AN13=0," -",AO13/AN13)</f>
        <v xml:space="preserve"> -</v>
      </c>
      <c r="AR13" s="284" t="str">
        <f t="shared" ref="AR13:AR76" si="16">IF(AP13=0," -",IF(AO13=0,100%,AP13/AO13))</f>
        <v xml:space="preserve"> -</v>
      </c>
      <c r="AS13" s="56">
        <v>0</v>
      </c>
      <c r="AT13" s="86">
        <v>0</v>
      </c>
      <c r="AU13" s="86">
        <v>0</v>
      </c>
      <c r="AV13" s="137" t="str">
        <f t="shared" ref="AV13:AV76" si="17">IF(AS13=0," -",AT13/AS13)</f>
        <v xml:space="preserve"> -</v>
      </c>
      <c r="AW13" s="284" t="str">
        <f t="shared" ref="AW13:AW76" si="18">IF(AU13=0," -",IF(AT13=0,100%,AU13/AT13))</f>
        <v xml:space="preserve"> -</v>
      </c>
      <c r="AX13" s="57">
        <v>20000</v>
      </c>
      <c r="AY13" s="86">
        <v>0</v>
      </c>
      <c r="AZ13" s="86">
        <v>0</v>
      </c>
      <c r="BA13" s="137">
        <f t="shared" ref="BA13:BA76" si="19">IF(AX13=0," -",AY13/AX13)</f>
        <v>0</v>
      </c>
      <c r="BB13" s="284" t="str">
        <f t="shared" ref="BB13:BB76" si="20">IF(AZ13=0," -",IF(AY13=0,100%,AZ13/AY13))</f>
        <v xml:space="preserve"> -</v>
      </c>
      <c r="BC13" s="56">
        <v>20000</v>
      </c>
      <c r="BD13" s="86">
        <v>0</v>
      </c>
      <c r="BE13" s="86">
        <v>0</v>
      </c>
      <c r="BF13" s="137">
        <f t="shared" ref="BF13:BF76" si="21">IF(BC13=0," -",BD13/BC13)</f>
        <v>0</v>
      </c>
      <c r="BG13" s="284" t="str">
        <f t="shared" ref="BG13:BG76" si="22">IF(BE13=0," -",IF(BD13=0,100%,BE13/BD13))</f>
        <v xml:space="preserve"> -</v>
      </c>
      <c r="BH13" s="818">
        <f t="shared" ref="BH13:BH76" si="23">+AN13+AS13+AX13+BC13</f>
        <v>40000</v>
      </c>
      <c r="BI13" s="819">
        <f t="shared" ref="BI13:BI76" si="24">+AO13+AT13+AY13+BD13</f>
        <v>0</v>
      </c>
      <c r="BJ13" s="819">
        <f t="shared" ref="BJ13:BJ76" si="25">+AP13+AU13+AZ13+BE13</f>
        <v>0</v>
      </c>
      <c r="BK13" s="390">
        <f t="shared" ref="BK13:BK76" si="26">IF(BH13=0," -",BI13/BH13)</f>
        <v>0</v>
      </c>
      <c r="BL13" s="286" t="str">
        <f t="shared" ref="BL13:BL76" si="27">IF(BJ13=0," -",IF(BI13=0,100%,BJ13/BI13))</f>
        <v xml:space="preserve"> -</v>
      </c>
      <c r="BM13" s="820" t="s">
        <v>1223</v>
      </c>
      <c r="BN13" s="821" t="s">
        <v>1206</v>
      </c>
      <c r="BO13" s="822" t="s">
        <v>1954</v>
      </c>
    </row>
    <row r="14" spans="2:67" ht="45.75" customHeight="1">
      <c r="B14" s="803"/>
      <c r="C14" s="804"/>
      <c r="D14" s="805"/>
      <c r="E14" s="710"/>
      <c r="F14" s="633"/>
      <c r="G14" s="705"/>
      <c r="H14" s="682"/>
      <c r="I14" s="806"/>
      <c r="J14" s="793">
        <f>+RESUMEN!J11</f>
        <v>0.25</v>
      </c>
      <c r="K14" s="794" t="s">
        <v>87</v>
      </c>
      <c r="L14" s="22" t="s">
        <v>25</v>
      </c>
      <c r="M14" s="127" t="s">
        <v>1219</v>
      </c>
      <c r="N14" s="22" t="s">
        <v>1228</v>
      </c>
      <c r="O14" s="33">
        <v>0</v>
      </c>
      <c r="P14" s="84">
        <v>1</v>
      </c>
      <c r="Q14" s="84">
        <v>1</v>
      </c>
      <c r="R14" s="307">
        <v>0.25</v>
      </c>
      <c r="S14" s="84">
        <v>1</v>
      </c>
      <c r="T14" s="307">
        <v>0.25</v>
      </c>
      <c r="U14" s="84">
        <v>1</v>
      </c>
      <c r="V14" s="309">
        <v>0.25</v>
      </c>
      <c r="W14" s="40">
        <v>1</v>
      </c>
      <c r="X14" s="316">
        <v>0.25</v>
      </c>
      <c r="Y14" s="46">
        <v>1</v>
      </c>
      <c r="Z14" s="84">
        <v>1</v>
      </c>
      <c r="AA14" s="84">
        <v>0</v>
      </c>
      <c r="AB14" s="63">
        <v>0</v>
      </c>
      <c r="AC14" s="823">
        <f t="shared" si="1"/>
        <v>1</v>
      </c>
      <c r="AD14" s="567">
        <f t="shared" si="2"/>
        <v>1</v>
      </c>
      <c r="AE14" s="106">
        <f t="shared" si="3"/>
        <v>1</v>
      </c>
      <c r="AF14" s="567">
        <f t="shared" si="4"/>
        <v>1</v>
      </c>
      <c r="AG14" s="106">
        <f t="shared" si="5"/>
        <v>0</v>
      </c>
      <c r="AH14" s="567">
        <f t="shared" si="6"/>
        <v>0</v>
      </c>
      <c r="AI14" s="106">
        <f t="shared" si="7"/>
        <v>0</v>
      </c>
      <c r="AJ14" s="567">
        <f t="shared" si="8"/>
        <v>0</v>
      </c>
      <c r="AK14" s="824">
        <f t="shared" ref="AK14:AK74" si="28">+AVERAGE(Y14:AB14)/P14</f>
        <v>0.5</v>
      </c>
      <c r="AL14" s="567">
        <f t="shared" si="9"/>
        <v>0.5</v>
      </c>
      <c r="AM14" s="825">
        <f t="shared" si="10"/>
        <v>0.5</v>
      </c>
      <c r="AN14" s="46">
        <v>0</v>
      </c>
      <c r="AO14" s="84">
        <v>0</v>
      </c>
      <c r="AP14" s="84">
        <v>0</v>
      </c>
      <c r="AQ14" s="135" t="str">
        <f t="shared" si="15"/>
        <v xml:space="preserve"> -</v>
      </c>
      <c r="AR14" s="283" t="str">
        <f t="shared" si="16"/>
        <v xml:space="preserve"> -</v>
      </c>
      <c r="AS14" s="46">
        <v>0</v>
      </c>
      <c r="AT14" s="84">
        <v>0</v>
      </c>
      <c r="AU14" s="84">
        <v>0</v>
      </c>
      <c r="AV14" s="135" t="str">
        <f t="shared" si="17"/>
        <v xml:space="preserve"> -</v>
      </c>
      <c r="AW14" s="283" t="str">
        <f t="shared" si="18"/>
        <v xml:space="preserve"> -</v>
      </c>
      <c r="AX14" s="47">
        <v>0</v>
      </c>
      <c r="AY14" s="84">
        <v>0</v>
      </c>
      <c r="AZ14" s="84">
        <v>0</v>
      </c>
      <c r="BA14" s="135" t="str">
        <f t="shared" si="19"/>
        <v xml:space="preserve"> -</v>
      </c>
      <c r="BB14" s="283" t="str">
        <f t="shared" si="20"/>
        <v xml:space="preserve"> -</v>
      </c>
      <c r="BC14" s="46">
        <v>0</v>
      </c>
      <c r="BD14" s="84">
        <v>0</v>
      </c>
      <c r="BE14" s="84">
        <v>0</v>
      </c>
      <c r="BF14" s="135" t="str">
        <f t="shared" si="21"/>
        <v xml:space="preserve"> -</v>
      </c>
      <c r="BG14" s="283" t="str">
        <f t="shared" si="22"/>
        <v xml:space="preserve"> -</v>
      </c>
      <c r="BH14" s="798">
        <f t="shared" si="23"/>
        <v>0</v>
      </c>
      <c r="BI14" s="799">
        <f t="shared" si="24"/>
        <v>0</v>
      </c>
      <c r="BJ14" s="799">
        <f t="shared" si="25"/>
        <v>0</v>
      </c>
      <c r="BK14" s="380" t="str">
        <f t="shared" si="26"/>
        <v xml:space="preserve"> -</v>
      </c>
      <c r="BL14" s="283" t="str">
        <f t="shared" si="27"/>
        <v xml:space="preserve"> -</v>
      </c>
      <c r="BM14" s="800" t="s">
        <v>1223</v>
      </c>
      <c r="BN14" s="801" t="s">
        <v>1229</v>
      </c>
      <c r="BO14" s="802" t="s">
        <v>1955</v>
      </c>
    </row>
    <row r="15" spans="2:67" ht="30" customHeight="1">
      <c r="B15" s="803"/>
      <c r="C15" s="804"/>
      <c r="D15" s="805"/>
      <c r="E15" s="710"/>
      <c r="F15" s="633"/>
      <c r="G15" s="705"/>
      <c r="H15" s="682"/>
      <c r="I15" s="806"/>
      <c r="J15" s="807"/>
      <c r="K15" s="808"/>
      <c r="L15" s="23" t="s">
        <v>26</v>
      </c>
      <c r="M15" s="122" t="s">
        <v>1219</v>
      </c>
      <c r="N15" s="23" t="s">
        <v>1230</v>
      </c>
      <c r="O15" s="34">
        <v>0</v>
      </c>
      <c r="P15" s="54">
        <v>4</v>
      </c>
      <c r="Q15" s="54">
        <v>1</v>
      </c>
      <c r="R15" s="308">
        <f t="shared" si="11"/>
        <v>0.25</v>
      </c>
      <c r="S15" s="54">
        <v>1</v>
      </c>
      <c r="T15" s="308">
        <f t="shared" si="12"/>
        <v>0.25</v>
      </c>
      <c r="U15" s="54">
        <v>1</v>
      </c>
      <c r="V15" s="310">
        <f t="shared" si="13"/>
        <v>0.25</v>
      </c>
      <c r="W15" s="41">
        <v>1</v>
      </c>
      <c r="X15" s="317">
        <f t="shared" si="14"/>
        <v>0.25</v>
      </c>
      <c r="Y15" s="48">
        <v>1</v>
      </c>
      <c r="Z15" s="54">
        <v>0</v>
      </c>
      <c r="AA15" s="54">
        <v>0</v>
      </c>
      <c r="AB15" s="43">
        <v>0</v>
      </c>
      <c r="AC15" s="233">
        <f t="shared" si="1"/>
        <v>1</v>
      </c>
      <c r="AD15" s="568">
        <f t="shared" si="2"/>
        <v>1</v>
      </c>
      <c r="AE15" s="79">
        <f t="shared" si="3"/>
        <v>0</v>
      </c>
      <c r="AF15" s="568">
        <f t="shared" si="4"/>
        <v>0</v>
      </c>
      <c r="AG15" s="79">
        <f t="shared" si="5"/>
        <v>0</v>
      </c>
      <c r="AH15" s="568">
        <f t="shared" si="6"/>
        <v>0</v>
      </c>
      <c r="AI15" s="79">
        <f t="shared" si="7"/>
        <v>0</v>
      </c>
      <c r="AJ15" s="568">
        <f t="shared" si="8"/>
        <v>0</v>
      </c>
      <c r="AK15" s="809">
        <f>+SUM(Y15:AB15)/P15</f>
        <v>0.25</v>
      </c>
      <c r="AL15" s="568">
        <f t="shared" si="9"/>
        <v>0.25</v>
      </c>
      <c r="AM15" s="810">
        <f t="shared" si="10"/>
        <v>0.25</v>
      </c>
      <c r="AN15" s="48">
        <v>0</v>
      </c>
      <c r="AO15" s="54">
        <v>0</v>
      </c>
      <c r="AP15" s="54">
        <v>0</v>
      </c>
      <c r="AQ15" s="116" t="str">
        <f t="shared" si="15"/>
        <v xml:space="preserve"> -</v>
      </c>
      <c r="AR15" s="277" t="str">
        <f t="shared" si="16"/>
        <v xml:space="preserve"> -</v>
      </c>
      <c r="AS15" s="48">
        <v>0</v>
      </c>
      <c r="AT15" s="54">
        <v>0</v>
      </c>
      <c r="AU15" s="54">
        <v>0</v>
      </c>
      <c r="AV15" s="116" t="str">
        <f t="shared" si="17"/>
        <v xml:space="preserve"> -</v>
      </c>
      <c r="AW15" s="277" t="str">
        <f t="shared" si="18"/>
        <v xml:space="preserve"> -</v>
      </c>
      <c r="AX15" s="49">
        <v>0</v>
      </c>
      <c r="AY15" s="54">
        <v>0</v>
      </c>
      <c r="AZ15" s="54">
        <v>0</v>
      </c>
      <c r="BA15" s="116" t="str">
        <f t="shared" si="19"/>
        <v xml:space="preserve"> -</v>
      </c>
      <c r="BB15" s="277" t="str">
        <f t="shared" si="20"/>
        <v xml:space="preserve"> -</v>
      </c>
      <c r="BC15" s="48">
        <v>0</v>
      </c>
      <c r="BD15" s="54">
        <v>0</v>
      </c>
      <c r="BE15" s="54">
        <v>0</v>
      </c>
      <c r="BF15" s="116" t="str">
        <f t="shared" si="21"/>
        <v xml:space="preserve"> -</v>
      </c>
      <c r="BG15" s="277" t="str">
        <f t="shared" si="22"/>
        <v xml:space="preserve"> -</v>
      </c>
      <c r="BH15" s="826">
        <f t="shared" si="23"/>
        <v>0</v>
      </c>
      <c r="BI15" s="827">
        <f t="shared" si="24"/>
        <v>0</v>
      </c>
      <c r="BJ15" s="827">
        <f t="shared" si="25"/>
        <v>0</v>
      </c>
      <c r="BK15" s="383" t="str">
        <f t="shared" si="26"/>
        <v xml:space="preserve"> -</v>
      </c>
      <c r="BL15" s="276" t="str">
        <f t="shared" si="27"/>
        <v xml:space="preserve"> -</v>
      </c>
      <c r="BM15" s="462" t="s">
        <v>1223</v>
      </c>
      <c r="BN15" s="186" t="s">
        <v>1229</v>
      </c>
      <c r="BO15" s="187" t="s">
        <v>1955</v>
      </c>
    </row>
    <row r="16" spans="2:67" ht="30" customHeight="1">
      <c r="B16" s="803"/>
      <c r="C16" s="804"/>
      <c r="D16" s="805"/>
      <c r="E16" s="710"/>
      <c r="F16" s="633"/>
      <c r="G16" s="705"/>
      <c r="H16" s="682"/>
      <c r="I16" s="806"/>
      <c r="J16" s="807"/>
      <c r="K16" s="808"/>
      <c r="L16" s="23" t="s">
        <v>27</v>
      </c>
      <c r="M16" s="122" t="s">
        <v>1219</v>
      </c>
      <c r="N16" s="23" t="s">
        <v>1231</v>
      </c>
      <c r="O16" s="34">
        <v>0</v>
      </c>
      <c r="P16" s="54">
        <v>4</v>
      </c>
      <c r="Q16" s="54">
        <v>1</v>
      </c>
      <c r="R16" s="308">
        <f t="shared" si="11"/>
        <v>0.25</v>
      </c>
      <c r="S16" s="54">
        <v>1</v>
      </c>
      <c r="T16" s="308">
        <f t="shared" si="12"/>
        <v>0.25</v>
      </c>
      <c r="U16" s="54">
        <v>1</v>
      </c>
      <c r="V16" s="310">
        <f t="shared" si="13"/>
        <v>0.25</v>
      </c>
      <c r="W16" s="41">
        <v>1</v>
      </c>
      <c r="X16" s="317">
        <f t="shared" si="14"/>
        <v>0.25</v>
      </c>
      <c r="Y16" s="48">
        <v>1</v>
      </c>
      <c r="Z16" s="54">
        <v>0</v>
      </c>
      <c r="AA16" s="54">
        <v>0</v>
      </c>
      <c r="AB16" s="43">
        <v>0</v>
      </c>
      <c r="AC16" s="233">
        <f t="shared" si="1"/>
        <v>1</v>
      </c>
      <c r="AD16" s="568">
        <f t="shared" si="2"/>
        <v>1</v>
      </c>
      <c r="AE16" s="79">
        <f t="shared" si="3"/>
        <v>0</v>
      </c>
      <c r="AF16" s="568">
        <f t="shared" si="4"/>
        <v>0</v>
      </c>
      <c r="AG16" s="79">
        <f t="shared" si="5"/>
        <v>0</v>
      </c>
      <c r="AH16" s="568">
        <f t="shared" si="6"/>
        <v>0</v>
      </c>
      <c r="AI16" s="79">
        <f t="shared" si="7"/>
        <v>0</v>
      </c>
      <c r="AJ16" s="568">
        <f t="shared" si="8"/>
        <v>0</v>
      </c>
      <c r="AK16" s="809">
        <f>+SUM(Y16:AB16)/P16</f>
        <v>0.25</v>
      </c>
      <c r="AL16" s="568">
        <f t="shared" si="9"/>
        <v>0.25</v>
      </c>
      <c r="AM16" s="810">
        <f t="shared" si="10"/>
        <v>0.25</v>
      </c>
      <c r="AN16" s="48">
        <v>0</v>
      </c>
      <c r="AO16" s="54">
        <v>0</v>
      </c>
      <c r="AP16" s="54">
        <v>0</v>
      </c>
      <c r="AQ16" s="116" t="str">
        <f t="shared" si="15"/>
        <v xml:space="preserve"> -</v>
      </c>
      <c r="AR16" s="277" t="str">
        <f t="shared" si="16"/>
        <v xml:space="preserve"> -</v>
      </c>
      <c r="AS16" s="48">
        <v>0</v>
      </c>
      <c r="AT16" s="54">
        <v>0</v>
      </c>
      <c r="AU16" s="54">
        <v>0</v>
      </c>
      <c r="AV16" s="116" t="str">
        <f t="shared" si="17"/>
        <v xml:space="preserve"> -</v>
      </c>
      <c r="AW16" s="277" t="str">
        <f t="shared" si="18"/>
        <v xml:space="preserve"> -</v>
      </c>
      <c r="AX16" s="49">
        <v>0</v>
      </c>
      <c r="AY16" s="54">
        <v>0</v>
      </c>
      <c r="AZ16" s="54">
        <v>0</v>
      </c>
      <c r="BA16" s="116" t="str">
        <f t="shared" si="19"/>
        <v xml:space="preserve"> -</v>
      </c>
      <c r="BB16" s="277" t="str">
        <f t="shared" si="20"/>
        <v xml:space="preserve"> -</v>
      </c>
      <c r="BC16" s="48">
        <v>0</v>
      </c>
      <c r="BD16" s="54">
        <v>0</v>
      </c>
      <c r="BE16" s="54">
        <v>0</v>
      </c>
      <c r="BF16" s="116" t="str">
        <f t="shared" si="21"/>
        <v xml:space="preserve"> -</v>
      </c>
      <c r="BG16" s="277" t="str">
        <f t="shared" si="22"/>
        <v xml:space="preserve"> -</v>
      </c>
      <c r="BH16" s="811">
        <f t="shared" si="23"/>
        <v>0</v>
      </c>
      <c r="BI16" s="812">
        <f t="shared" si="24"/>
        <v>0</v>
      </c>
      <c r="BJ16" s="812">
        <f t="shared" si="25"/>
        <v>0</v>
      </c>
      <c r="BK16" s="381" t="str">
        <f t="shared" si="26"/>
        <v xml:space="preserve"> -</v>
      </c>
      <c r="BL16" s="277" t="str">
        <f t="shared" si="27"/>
        <v xml:space="preserve"> -</v>
      </c>
      <c r="BM16" s="462" t="s">
        <v>1223</v>
      </c>
      <c r="BN16" s="186" t="s">
        <v>1229</v>
      </c>
      <c r="BO16" s="187" t="s">
        <v>1955</v>
      </c>
    </row>
    <row r="17" spans="2:67" ht="30" customHeight="1">
      <c r="B17" s="803"/>
      <c r="C17" s="804"/>
      <c r="D17" s="805"/>
      <c r="E17" s="710"/>
      <c r="F17" s="633"/>
      <c r="G17" s="705"/>
      <c r="H17" s="682"/>
      <c r="I17" s="806"/>
      <c r="J17" s="807"/>
      <c r="K17" s="808"/>
      <c r="L17" s="23" t="s">
        <v>28</v>
      </c>
      <c r="M17" s="122" t="s">
        <v>1219</v>
      </c>
      <c r="N17" s="23" t="s">
        <v>1232</v>
      </c>
      <c r="O17" s="34">
        <v>1</v>
      </c>
      <c r="P17" s="54">
        <v>1</v>
      </c>
      <c r="Q17" s="54">
        <v>1</v>
      </c>
      <c r="R17" s="308">
        <v>0.25</v>
      </c>
      <c r="S17" s="54">
        <v>1</v>
      </c>
      <c r="T17" s="308">
        <v>0.25</v>
      </c>
      <c r="U17" s="54">
        <v>1</v>
      </c>
      <c r="V17" s="310">
        <v>0.25</v>
      </c>
      <c r="W17" s="41">
        <v>1</v>
      </c>
      <c r="X17" s="317">
        <v>0.25</v>
      </c>
      <c r="Y17" s="48">
        <v>1</v>
      </c>
      <c r="Z17" s="54">
        <v>0</v>
      </c>
      <c r="AA17" s="54">
        <v>0</v>
      </c>
      <c r="AB17" s="43">
        <v>0</v>
      </c>
      <c r="AC17" s="233">
        <f t="shared" si="1"/>
        <v>1</v>
      </c>
      <c r="AD17" s="568">
        <f t="shared" si="2"/>
        <v>1</v>
      </c>
      <c r="AE17" s="79">
        <f t="shared" si="3"/>
        <v>0</v>
      </c>
      <c r="AF17" s="568">
        <f t="shared" si="4"/>
        <v>0</v>
      </c>
      <c r="AG17" s="79">
        <f t="shared" si="5"/>
        <v>0</v>
      </c>
      <c r="AH17" s="568">
        <f t="shared" si="6"/>
        <v>0</v>
      </c>
      <c r="AI17" s="79">
        <f t="shared" si="7"/>
        <v>0</v>
      </c>
      <c r="AJ17" s="568">
        <f t="shared" si="8"/>
        <v>0</v>
      </c>
      <c r="AK17" s="809">
        <f t="shared" si="28"/>
        <v>0.25</v>
      </c>
      <c r="AL17" s="568">
        <f t="shared" si="9"/>
        <v>0.25</v>
      </c>
      <c r="AM17" s="810">
        <f t="shared" si="10"/>
        <v>0.25</v>
      </c>
      <c r="AN17" s="48">
        <v>0</v>
      </c>
      <c r="AO17" s="54">
        <v>0</v>
      </c>
      <c r="AP17" s="54">
        <v>0</v>
      </c>
      <c r="AQ17" s="116" t="str">
        <f t="shared" si="15"/>
        <v xml:space="preserve"> -</v>
      </c>
      <c r="AR17" s="277" t="str">
        <f t="shared" si="16"/>
        <v xml:space="preserve"> -</v>
      </c>
      <c r="AS17" s="48">
        <v>0</v>
      </c>
      <c r="AT17" s="54">
        <v>0</v>
      </c>
      <c r="AU17" s="54">
        <v>0</v>
      </c>
      <c r="AV17" s="116" t="str">
        <f t="shared" si="17"/>
        <v xml:space="preserve"> -</v>
      </c>
      <c r="AW17" s="277" t="str">
        <f t="shared" si="18"/>
        <v xml:space="preserve"> -</v>
      </c>
      <c r="AX17" s="49">
        <v>0</v>
      </c>
      <c r="AY17" s="54">
        <v>0</v>
      </c>
      <c r="AZ17" s="54">
        <v>0</v>
      </c>
      <c r="BA17" s="116" t="str">
        <f t="shared" si="19"/>
        <v xml:space="preserve"> -</v>
      </c>
      <c r="BB17" s="277" t="str">
        <f t="shared" si="20"/>
        <v xml:space="preserve"> -</v>
      </c>
      <c r="BC17" s="48">
        <v>0</v>
      </c>
      <c r="BD17" s="54">
        <v>0</v>
      </c>
      <c r="BE17" s="54">
        <v>0</v>
      </c>
      <c r="BF17" s="116" t="str">
        <f t="shared" si="21"/>
        <v xml:space="preserve"> -</v>
      </c>
      <c r="BG17" s="277" t="str">
        <f t="shared" si="22"/>
        <v xml:space="preserve"> -</v>
      </c>
      <c r="BH17" s="826">
        <f t="shared" si="23"/>
        <v>0</v>
      </c>
      <c r="BI17" s="827">
        <f t="shared" si="24"/>
        <v>0</v>
      </c>
      <c r="BJ17" s="827">
        <f t="shared" si="25"/>
        <v>0</v>
      </c>
      <c r="BK17" s="383" t="str">
        <f t="shared" si="26"/>
        <v xml:space="preserve"> -</v>
      </c>
      <c r="BL17" s="276" t="str">
        <f t="shared" si="27"/>
        <v xml:space="preserve"> -</v>
      </c>
      <c r="BM17" s="462" t="s">
        <v>1223</v>
      </c>
      <c r="BN17" s="186" t="s">
        <v>1229</v>
      </c>
      <c r="BO17" s="187" t="s">
        <v>1956</v>
      </c>
    </row>
    <row r="18" spans="2:67" ht="30" customHeight="1">
      <c r="B18" s="803"/>
      <c r="C18" s="804"/>
      <c r="D18" s="805"/>
      <c r="E18" s="710"/>
      <c r="F18" s="633"/>
      <c r="G18" s="705"/>
      <c r="H18" s="682"/>
      <c r="I18" s="806"/>
      <c r="J18" s="807"/>
      <c r="K18" s="808"/>
      <c r="L18" s="23" t="s">
        <v>29</v>
      </c>
      <c r="M18" s="122">
        <v>2210230</v>
      </c>
      <c r="N18" s="23" t="s">
        <v>1233</v>
      </c>
      <c r="O18" s="34">
        <v>0</v>
      </c>
      <c r="P18" s="54">
        <v>1</v>
      </c>
      <c r="Q18" s="54">
        <v>1</v>
      </c>
      <c r="R18" s="308">
        <v>0.25</v>
      </c>
      <c r="S18" s="54">
        <v>1</v>
      </c>
      <c r="T18" s="308">
        <v>0.25</v>
      </c>
      <c r="U18" s="54">
        <v>1</v>
      </c>
      <c r="V18" s="310">
        <v>0.25</v>
      </c>
      <c r="W18" s="41">
        <v>1</v>
      </c>
      <c r="X18" s="317">
        <v>0.25</v>
      </c>
      <c r="Y18" s="48">
        <v>1</v>
      </c>
      <c r="Z18" s="54">
        <v>0</v>
      </c>
      <c r="AA18" s="54">
        <v>0</v>
      </c>
      <c r="AB18" s="43">
        <v>0</v>
      </c>
      <c r="AC18" s="233">
        <f t="shared" si="1"/>
        <v>1</v>
      </c>
      <c r="AD18" s="568">
        <f t="shared" si="2"/>
        <v>1</v>
      </c>
      <c r="AE18" s="79">
        <f t="shared" si="3"/>
        <v>0</v>
      </c>
      <c r="AF18" s="568">
        <f t="shared" si="4"/>
        <v>0</v>
      </c>
      <c r="AG18" s="79">
        <f t="shared" si="5"/>
        <v>0</v>
      </c>
      <c r="AH18" s="568">
        <f t="shared" si="6"/>
        <v>0</v>
      </c>
      <c r="AI18" s="79">
        <f t="shared" si="7"/>
        <v>0</v>
      </c>
      <c r="AJ18" s="568">
        <f t="shared" si="8"/>
        <v>0</v>
      </c>
      <c r="AK18" s="809">
        <f t="shared" si="28"/>
        <v>0.25</v>
      </c>
      <c r="AL18" s="568">
        <f t="shared" si="9"/>
        <v>0.25</v>
      </c>
      <c r="AM18" s="810">
        <f t="shared" si="10"/>
        <v>0.25</v>
      </c>
      <c r="AN18" s="48">
        <v>35000</v>
      </c>
      <c r="AO18" s="54">
        <v>15000</v>
      </c>
      <c r="AP18" s="54">
        <v>0</v>
      </c>
      <c r="AQ18" s="116">
        <f t="shared" si="15"/>
        <v>0.42857142857142855</v>
      </c>
      <c r="AR18" s="277" t="str">
        <f t="shared" si="16"/>
        <v xml:space="preserve"> -</v>
      </c>
      <c r="AS18" s="48">
        <v>0</v>
      </c>
      <c r="AT18" s="54">
        <v>0</v>
      </c>
      <c r="AU18" s="54">
        <v>0</v>
      </c>
      <c r="AV18" s="116" t="str">
        <f t="shared" si="17"/>
        <v xml:space="preserve"> -</v>
      </c>
      <c r="AW18" s="277" t="str">
        <f t="shared" si="18"/>
        <v xml:space="preserve"> -</v>
      </c>
      <c r="AX18" s="49">
        <v>50000</v>
      </c>
      <c r="AY18" s="54">
        <v>0</v>
      </c>
      <c r="AZ18" s="54">
        <v>0</v>
      </c>
      <c r="BA18" s="116">
        <f t="shared" si="19"/>
        <v>0</v>
      </c>
      <c r="BB18" s="277" t="str">
        <f t="shared" si="20"/>
        <v xml:space="preserve"> -</v>
      </c>
      <c r="BC18" s="48">
        <v>50000</v>
      </c>
      <c r="BD18" s="54">
        <v>0</v>
      </c>
      <c r="BE18" s="54">
        <v>0</v>
      </c>
      <c r="BF18" s="116">
        <f t="shared" si="21"/>
        <v>0</v>
      </c>
      <c r="BG18" s="277" t="str">
        <f t="shared" si="22"/>
        <v xml:space="preserve"> -</v>
      </c>
      <c r="BH18" s="811">
        <f t="shared" si="23"/>
        <v>135000</v>
      </c>
      <c r="BI18" s="812">
        <f t="shared" si="24"/>
        <v>15000</v>
      </c>
      <c r="BJ18" s="812">
        <f t="shared" si="25"/>
        <v>0</v>
      </c>
      <c r="BK18" s="381">
        <f t="shared" si="26"/>
        <v>0.1111111111111111</v>
      </c>
      <c r="BL18" s="277" t="str">
        <f t="shared" si="27"/>
        <v xml:space="preserve"> -</v>
      </c>
      <c r="BM18" s="462" t="s">
        <v>1223</v>
      </c>
      <c r="BN18" s="186" t="s">
        <v>1229</v>
      </c>
      <c r="BO18" s="187" t="s">
        <v>1953</v>
      </c>
    </row>
    <row r="19" spans="2:67" ht="30" customHeight="1" thickBot="1">
      <c r="B19" s="803"/>
      <c r="C19" s="804"/>
      <c r="D19" s="805"/>
      <c r="E19" s="710"/>
      <c r="F19" s="633"/>
      <c r="G19" s="705"/>
      <c r="H19" s="682"/>
      <c r="I19" s="806"/>
      <c r="J19" s="813"/>
      <c r="K19" s="828"/>
      <c r="L19" s="26" t="s">
        <v>1178</v>
      </c>
      <c r="M19" s="109" t="s">
        <v>1219</v>
      </c>
      <c r="N19" s="26" t="s">
        <v>1234</v>
      </c>
      <c r="O19" s="39">
        <v>0</v>
      </c>
      <c r="P19" s="86">
        <v>17</v>
      </c>
      <c r="Q19" s="86">
        <v>17</v>
      </c>
      <c r="R19" s="318">
        <v>0.25</v>
      </c>
      <c r="S19" s="86">
        <v>17</v>
      </c>
      <c r="T19" s="318">
        <v>0.25</v>
      </c>
      <c r="U19" s="86">
        <v>17</v>
      </c>
      <c r="V19" s="319">
        <v>0.25</v>
      </c>
      <c r="W19" s="45">
        <v>17</v>
      </c>
      <c r="X19" s="320">
        <v>0.25</v>
      </c>
      <c r="Y19" s="50">
        <v>0</v>
      </c>
      <c r="Z19" s="98">
        <v>0</v>
      </c>
      <c r="AA19" s="98">
        <v>0</v>
      </c>
      <c r="AB19" s="66">
        <v>0</v>
      </c>
      <c r="AC19" s="829">
        <f t="shared" si="1"/>
        <v>0</v>
      </c>
      <c r="AD19" s="565">
        <f t="shared" si="2"/>
        <v>0</v>
      </c>
      <c r="AE19" s="107">
        <f t="shared" si="3"/>
        <v>0</v>
      </c>
      <c r="AF19" s="565">
        <f t="shared" si="4"/>
        <v>0</v>
      </c>
      <c r="AG19" s="107">
        <f t="shared" si="5"/>
        <v>0</v>
      </c>
      <c r="AH19" s="565">
        <f t="shared" si="6"/>
        <v>0</v>
      </c>
      <c r="AI19" s="107">
        <f t="shared" si="7"/>
        <v>0</v>
      </c>
      <c r="AJ19" s="565">
        <f t="shared" si="8"/>
        <v>0</v>
      </c>
      <c r="AK19" s="830">
        <f t="shared" si="28"/>
        <v>0</v>
      </c>
      <c r="AL19" s="565">
        <f t="shared" si="9"/>
        <v>0</v>
      </c>
      <c r="AM19" s="831">
        <f t="shared" si="10"/>
        <v>0</v>
      </c>
      <c r="AN19" s="56">
        <v>0</v>
      </c>
      <c r="AO19" s="86">
        <v>0</v>
      </c>
      <c r="AP19" s="86">
        <v>0</v>
      </c>
      <c r="AQ19" s="137" t="str">
        <f t="shared" si="15"/>
        <v xml:space="preserve"> -</v>
      </c>
      <c r="AR19" s="284" t="str">
        <f t="shared" si="16"/>
        <v xml:space="preserve"> -</v>
      </c>
      <c r="AS19" s="56">
        <v>0</v>
      </c>
      <c r="AT19" s="86">
        <v>0</v>
      </c>
      <c r="AU19" s="86">
        <v>0</v>
      </c>
      <c r="AV19" s="137" t="str">
        <f t="shared" si="17"/>
        <v xml:space="preserve"> -</v>
      </c>
      <c r="AW19" s="284" t="str">
        <f t="shared" si="18"/>
        <v xml:space="preserve"> -</v>
      </c>
      <c r="AX19" s="57">
        <v>0</v>
      </c>
      <c r="AY19" s="86">
        <v>0</v>
      </c>
      <c r="AZ19" s="86">
        <v>0</v>
      </c>
      <c r="BA19" s="137" t="str">
        <f t="shared" si="19"/>
        <v xml:space="preserve"> -</v>
      </c>
      <c r="BB19" s="284" t="str">
        <f t="shared" si="20"/>
        <v xml:space="preserve"> -</v>
      </c>
      <c r="BC19" s="56">
        <v>0</v>
      </c>
      <c r="BD19" s="86">
        <v>0</v>
      </c>
      <c r="BE19" s="86">
        <v>0</v>
      </c>
      <c r="BF19" s="137" t="str">
        <f t="shared" si="21"/>
        <v xml:space="preserve"> -</v>
      </c>
      <c r="BG19" s="284" t="str">
        <f t="shared" si="22"/>
        <v xml:space="preserve"> -</v>
      </c>
      <c r="BH19" s="818">
        <f t="shared" si="23"/>
        <v>0</v>
      </c>
      <c r="BI19" s="819">
        <f t="shared" si="24"/>
        <v>0</v>
      </c>
      <c r="BJ19" s="819">
        <f t="shared" si="25"/>
        <v>0</v>
      </c>
      <c r="BK19" s="390" t="str">
        <f t="shared" si="26"/>
        <v xml:space="preserve"> -</v>
      </c>
      <c r="BL19" s="286" t="str">
        <f t="shared" si="27"/>
        <v xml:space="preserve"> -</v>
      </c>
      <c r="BM19" s="832" t="s">
        <v>1223</v>
      </c>
      <c r="BN19" s="833" t="s">
        <v>1229</v>
      </c>
      <c r="BO19" s="834" t="s">
        <v>1957</v>
      </c>
    </row>
    <row r="20" spans="2:67" ht="45.75" customHeight="1">
      <c r="B20" s="803"/>
      <c r="C20" s="804"/>
      <c r="D20" s="805"/>
      <c r="E20" s="710"/>
      <c r="F20" s="633"/>
      <c r="G20" s="705"/>
      <c r="H20" s="682"/>
      <c r="I20" s="806"/>
      <c r="J20" s="835">
        <f>+RESUMEN!J12</f>
        <v>0.24138888888888888</v>
      </c>
      <c r="K20" s="836" t="s">
        <v>88</v>
      </c>
      <c r="L20" s="24" t="s">
        <v>30</v>
      </c>
      <c r="M20" s="325">
        <v>0</v>
      </c>
      <c r="N20" s="24" t="s">
        <v>1235</v>
      </c>
      <c r="O20" s="35">
        <v>0</v>
      </c>
      <c r="P20" s="53">
        <v>1</v>
      </c>
      <c r="Q20" s="53">
        <v>1</v>
      </c>
      <c r="R20" s="314">
        <v>0.25</v>
      </c>
      <c r="S20" s="53">
        <v>1</v>
      </c>
      <c r="T20" s="314">
        <v>0.25</v>
      </c>
      <c r="U20" s="53">
        <v>1</v>
      </c>
      <c r="V20" s="315">
        <v>0.25</v>
      </c>
      <c r="W20" s="42">
        <v>1</v>
      </c>
      <c r="X20" s="315">
        <v>0.25</v>
      </c>
      <c r="Y20" s="46">
        <v>1</v>
      </c>
      <c r="Z20" s="84">
        <v>1</v>
      </c>
      <c r="AA20" s="84">
        <v>0</v>
      </c>
      <c r="AB20" s="63">
        <v>0</v>
      </c>
      <c r="AC20" s="231">
        <f t="shared" si="1"/>
        <v>1</v>
      </c>
      <c r="AD20" s="795">
        <f t="shared" si="2"/>
        <v>1</v>
      </c>
      <c r="AE20" s="87">
        <f t="shared" si="3"/>
        <v>1</v>
      </c>
      <c r="AF20" s="795">
        <f t="shared" si="4"/>
        <v>1</v>
      </c>
      <c r="AG20" s="87">
        <f t="shared" si="5"/>
        <v>0</v>
      </c>
      <c r="AH20" s="795">
        <f t="shared" si="6"/>
        <v>0</v>
      </c>
      <c r="AI20" s="87">
        <f t="shared" si="7"/>
        <v>0</v>
      </c>
      <c r="AJ20" s="795">
        <f t="shared" si="8"/>
        <v>0</v>
      </c>
      <c r="AK20" s="796">
        <f t="shared" si="28"/>
        <v>0.5</v>
      </c>
      <c r="AL20" s="795">
        <f t="shared" si="9"/>
        <v>0.5</v>
      </c>
      <c r="AM20" s="797">
        <f t="shared" si="10"/>
        <v>0.5</v>
      </c>
      <c r="AN20" s="55">
        <v>1190000</v>
      </c>
      <c r="AO20" s="53">
        <v>213597</v>
      </c>
      <c r="AP20" s="53">
        <v>0</v>
      </c>
      <c r="AQ20" s="134">
        <f t="shared" si="15"/>
        <v>0.17949327731092438</v>
      </c>
      <c r="AR20" s="276" t="str">
        <f t="shared" si="16"/>
        <v xml:space="preserve"> -</v>
      </c>
      <c r="AS20" s="52">
        <v>381000</v>
      </c>
      <c r="AT20" s="53">
        <v>0</v>
      </c>
      <c r="AU20" s="53">
        <v>0</v>
      </c>
      <c r="AV20" s="134">
        <f t="shared" si="17"/>
        <v>0</v>
      </c>
      <c r="AW20" s="276" t="str">
        <f t="shared" si="18"/>
        <v xml:space="preserve"> -</v>
      </c>
      <c r="AX20" s="55">
        <v>500000</v>
      </c>
      <c r="AY20" s="53">
        <v>0</v>
      </c>
      <c r="AZ20" s="53">
        <v>0</v>
      </c>
      <c r="BA20" s="134">
        <f t="shared" si="19"/>
        <v>0</v>
      </c>
      <c r="BB20" s="276" t="str">
        <f t="shared" si="20"/>
        <v xml:space="preserve"> -</v>
      </c>
      <c r="BC20" s="52">
        <v>500000</v>
      </c>
      <c r="BD20" s="53">
        <v>0</v>
      </c>
      <c r="BE20" s="53">
        <v>0</v>
      </c>
      <c r="BF20" s="134">
        <f t="shared" si="21"/>
        <v>0</v>
      </c>
      <c r="BG20" s="276" t="str">
        <f t="shared" si="22"/>
        <v xml:space="preserve"> -</v>
      </c>
      <c r="BH20" s="826">
        <f t="shared" si="23"/>
        <v>2571000</v>
      </c>
      <c r="BI20" s="827">
        <f t="shared" si="24"/>
        <v>213597</v>
      </c>
      <c r="BJ20" s="827">
        <f t="shared" si="25"/>
        <v>0</v>
      </c>
      <c r="BK20" s="383">
        <f t="shared" si="26"/>
        <v>8.3079346557759629E-2</v>
      </c>
      <c r="BL20" s="276" t="str">
        <f t="shared" si="27"/>
        <v xml:space="preserve"> -</v>
      </c>
      <c r="BM20" s="837" t="s">
        <v>1223</v>
      </c>
      <c r="BN20" s="838" t="s">
        <v>1229</v>
      </c>
      <c r="BO20" s="839" t="s">
        <v>1958</v>
      </c>
    </row>
    <row r="21" spans="2:67" ht="30" customHeight="1">
      <c r="B21" s="803"/>
      <c r="C21" s="804"/>
      <c r="D21" s="805"/>
      <c r="E21" s="710"/>
      <c r="F21" s="633"/>
      <c r="G21" s="705"/>
      <c r="H21" s="682"/>
      <c r="I21" s="806"/>
      <c r="J21" s="807"/>
      <c r="K21" s="808"/>
      <c r="L21" s="23" t="s">
        <v>31</v>
      </c>
      <c r="M21" s="122" t="s">
        <v>1219</v>
      </c>
      <c r="N21" s="23" t="s">
        <v>1236</v>
      </c>
      <c r="O21" s="34">
        <v>0</v>
      </c>
      <c r="P21" s="54">
        <v>1</v>
      </c>
      <c r="Q21" s="54">
        <v>1</v>
      </c>
      <c r="R21" s="308">
        <v>0.25</v>
      </c>
      <c r="S21" s="54">
        <v>1</v>
      </c>
      <c r="T21" s="308">
        <v>0.25</v>
      </c>
      <c r="U21" s="54">
        <v>1</v>
      </c>
      <c r="V21" s="310">
        <v>0.25</v>
      </c>
      <c r="W21" s="41">
        <v>1</v>
      </c>
      <c r="X21" s="310">
        <v>0.25</v>
      </c>
      <c r="Y21" s="48">
        <v>1</v>
      </c>
      <c r="Z21" s="54">
        <v>1</v>
      </c>
      <c r="AA21" s="54">
        <v>0</v>
      </c>
      <c r="AB21" s="43">
        <v>0</v>
      </c>
      <c r="AC21" s="233">
        <f t="shared" si="1"/>
        <v>1</v>
      </c>
      <c r="AD21" s="568">
        <f t="shared" si="2"/>
        <v>1</v>
      </c>
      <c r="AE21" s="79">
        <f t="shared" si="3"/>
        <v>1</v>
      </c>
      <c r="AF21" s="568">
        <f t="shared" si="4"/>
        <v>1</v>
      </c>
      <c r="AG21" s="79">
        <f t="shared" si="5"/>
        <v>0</v>
      </c>
      <c r="AH21" s="568">
        <f t="shared" si="6"/>
        <v>0</v>
      </c>
      <c r="AI21" s="79">
        <f t="shared" si="7"/>
        <v>0</v>
      </c>
      <c r="AJ21" s="568">
        <f t="shared" si="8"/>
        <v>0</v>
      </c>
      <c r="AK21" s="809">
        <f t="shared" si="28"/>
        <v>0.5</v>
      </c>
      <c r="AL21" s="568">
        <f t="shared" si="9"/>
        <v>0.5</v>
      </c>
      <c r="AM21" s="810">
        <f t="shared" si="10"/>
        <v>0.5</v>
      </c>
      <c r="AN21" s="49">
        <v>600000</v>
      </c>
      <c r="AO21" s="54">
        <v>213597</v>
      </c>
      <c r="AP21" s="54">
        <v>0</v>
      </c>
      <c r="AQ21" s="116">
        <f t="shared" si="15"/>
        <v>0.35599500000000001</v>
      </c>
      <c r="AR21" s="277" t="str">
        <f t="shared" si="16"/>
        <v xml:space="preserve"> -</v>
      </c>
      <c r="AS21" s="48">
        <v>769000</v>
      </c>
      <c r="AT21" s="54">
        <v>0</v>
      </c>
      <c r="AU21" s="54">
        <v>0</v>
      </c>
      <c r="AV21" s="116">
        <f t="shared" si="17"/>
        <v>0</v>
      </c>
      <c r="AW21" s="277" t="str">
        <f t="shared" si="18"/>
        <v xml:space="preserve"> -</v>
      </c>
      <c r="AX21" s="49">
        <v>0</v>
      </c>
      <c r="AY21" s="54">
        <v>0</v>
      </c>
      <c r="AZ21" s="54">
        <v>0</v>
      </c>
      <c r="BA21" s="116" t="str">
        <f t="shared" si="19"/>
        <v xml:space="preserve"> -</v>
      </c>
      <c r="BB21" s="277" t="str">
        <f t="shared" si="20"/>
        <v xml:space="preserve"> -</v>
      </c>
      <c r="BC21" s="48">
        <v>0</v>
      </c>
      <c r="BD21" s="54">
        <v>0</v>
      </c>
      <c r="BE21" s="54">
        <v>0</v>
      </c>
      <c r="BF21" s="116" t="str">
        <f t="shared" si="21"/>
        <v xml:space="preserve"> -</v>
      </c>
      <c r="BG21" s="277" t="str">
        <f t="shared" si="22"/>
        <v xml:space="preserve"> -</v>
      </c>
      <c r="BH21" s="826">
        <f t="shared" si="23"/>
        <v>1369000</v>
      </c>
      <c r="BI21" s="827">
        <f t="shared" si="24"/>
        <v>213597</v>
      </c>
      <c r="BJ21" s="827">
        <f t="shared" si="25"/>
        <v>0</v>
      </c>
      <c r="BK21" s="383">
        <f t="shared" si="26"/>
        <v>0.15602410518626736</v>
      </c>
      <c r="BL21" s="276" t="str">
        <f t="shared" si="27"/>
        <v xml:space="preserve"> -</v>
      </c>
      <c r="BM21" s="462" t="s">
        <v>1223</v>
      </c>
      <c r="BN21" s="186" t="s">
        <v>1229</v>
      </c>
      <c r="BO21" s="187" t="s">
        <v>1958</v>
      </c>
    </row>
    <row r="22" spans="2:67" ht="60" customHeight="1">
      <c r="B22" s="803"/>
      <c r="C22" s="804"/>
      <c r="D22" s="805"/>
      <c r="E22" s="710"/>
      <c r="F22" s="633"/>
      <c r="G22" s="705"/>
      <c r="H22" s="682"/>
      <c r="I22" s="806"/>
      <c r="J22" s="807"/>
      <c r="K22" s="808"/>
      <c r="L22" s="23" t="s">
        <v>32</v>
      </c>
      <c r="M22" s="122">
        <v>0</v>
      </c>
      <c r="N22" s="23" t="s">
        <v>1237</v>
      </c>
      <c r="O22" s="34">
        <v>0</v>
      </c>
      <c r="P22" s="54">
        <v>1</v>
      </c>
      <c r="Q22" s="54">
        <v>1</v>
      </c>
      <c r="R22" s="308">
        <v>0.25</v>
      </c>
      <c r="S22" s="54">
        <v>1</v>
      </c>
      <c r="T22" s="308">
        <v>0.25</v>
      </c>
      <c r="U22" s="54">
        <v>1</v>
      </c>
      <c r="V22" s="310">
        <v>0.25</v>
      </c>
      <c r="W22" s="41">
        <v>1</v>
      </c>
      <c r="X22" s="310">
        <v>0.25</v>
      </c>
      <c r="Y22" s="48">
        <v>1</v>
      </c>
      <c r="Z22" s="54">
        <v>1</v>
      </c>
      <c r="AA22" s="54">
        <v>0</v>
      </c>
      <c r="AB22" s="43">
        <v>0</v>
      </c>
      <c r="AC22" s="233">
        <f t="shared" si="1"/>
        <v>1</v>
      </c>
      <c r="AD22" s="568">
        <f t="shared" si="2"/>
        <v>1</v>
      </c>
      <c r="AE22" s="79">
        <f t="shared" si="3"/>
        <v>1</v>
      </c>
      <c r="AF22" s="568">
        <f t="shared" si="4"/>
        <v>1</v>
      </c>
      <c r="AG22" s="79">
        <f t="shared" si="5"/>
        <v>0</v>
      </c>
      <c r="AH22" s="568">
        <f t="shared" si="6"/>
        <v>0</v>
      </c>
      <c r="AI22" s="79">
        <f t="shared" si="7"/>
        <v>0</v>
      </c>
      <c r="AJ22" s="568">
        <f t="shared" si="8"/>
        <v>0</v>
      </c>
      <c r="AK22" s="809">
        <f t="shared" si="28"/>
        <v>0.5</v>
      </c>
      <c r="AL22" s="568">
        <f t="shared" si="9"/>
        <v>0.5</v>
      </c>
      <c r="AM22" s="810">
        <f t="shared" si="10"/>
        <v>0.5</v>
      </c>
      <c r="AN22" s="49">
        <v>100000</v>
      </c>
      <c r="AO22" s="54">
        <v>0</v>
      </c>
      <c r="AP22" s="54">
        <v>0</v>
      </c>
      <c r="AQ22" s="116">
        <f t="shared" si="15"/>
        <v>0</v>
      </c>
      <c r="AR22" s="277" t="str">
        <f t="shared" si="16"/>
        <v xml:space="preserve"> -</v>
      </c>
      <c r="AS22" s="48">
        <v>100000</v>
      </c>
      <c r="AT22" s="54">
        <v>0</v>
      </c>
      <c r="AU22" s="54">
        <v>0</v>
      </c>
      <c r="AV22" s="116">
        <f t="shared" si="17"/>
        <v>0</v>
      </c>
      <c r="AW22" s="277" t="str">
        <f t="shared" si="18"/>
        <v xml:space="preserve"> -</v>
      </c>
      <c r="AX22" s="49">
        <v>200000</v>
      </c>
      <c r="AY22" s="54">
        <v>0</v>
      </c>
      <c r="AZ22" s="54">
        <v>0</v>
      </c>
      <c r="BA22" s="116">
        <f t="shared" si="19"/>
        <v>0</v>
      </c>
      <c r="BB22" s="277" t="str">
        <f t="shared" si="20"/>
        <v xml:space="preserve"> -</v>
      </c>
      <c r="BC22" s="48">
        <v>300000</v>
      </c>
      <c r="BD22" s="54">
        <v>0</v>
      </c>
      <c r="BE22" s="54">
        <v>0</v>
      </c>
      <c r="BF22" s="116">
        <f t="shared" si="21"/>
        <v>0</v>
      </c>
      <c r="BG22" s="277" t="str">
        <f t="shared" si="22"/>
        <v xml:space="preserve"> -</v>
      </c>
      <c r="BH22" s="811">
        <f t="shared" si="23"/>
        <v>700000</v>
      </c>
      <c r="BI22" s="812">
        <f t="shared" si="24"/>
        <v>0</v>
      </c>
      <c r="BJ22" s="812">
        <f t="shared" si="25"/>
        <v>0</v>
      </c>
      <c r="BK22" s="381">
        <f t="shared" si="26"/>
        <v>0</v>
      </c>
      <c r="BL22" s="277" t="str">
        <f t="shared" si="27"/>
        <v xml:space="preserve"> -</v>
      </c>
      <c r="BM22" s="462" t="s">
        <v>1223</v>
      </c>
      <c r="BN22" s="186" t="s">
        <v>1229</v>
      </c>
      <c r="BO22" s="187" t="s">
        <v>1958</v>
      </c>
    </row>
    <row r="23" spans="2:67" ht="30" customHeight="1">
      <c r="B23" s="803"/>
      <c r="C23" s="804"/>
      <c r="D23" s="805"/>
      <c r="E23" s="710"/>
      <c r="F23" s="633"/>
      <c r="G23" s="705"/>
      <c r="H23" s="682"/>
      <c r="I23" s="806"/>
      <c r="J23" s="807"/>
      <c r="K23" s="808"/>
      <c r="L23" s="23" t="s">
        <v>33</v>
      </c>
      <c r="M23" s="122" t="s">
        <v>1219</v>
      </c>
      <c r="N23" s="23" t="s">
        <v>1238</v>
      </c>
      <c r="O23" s="34">
        <v>0</v>
      </c>
      <c r="P23" s="54">
        <v>40</v>
      </c>
      <c r="Q23" s="54">
        <v>6</v>
      </c>
      <c r="R23" s="308">
        <f t="shared" si="11"/>
        <v>0.15</v>
      </c>
      <c r="S23" s="54">
        <v>12</v>
      </c>
      <c r="T23" s="308">
        <f t="shared" si="12"/>
        <v>0.3</v>
      </c>
      <c r="U23" s="54">
        <v>12</v>
      </c>
      <c r="V23" s="310">
        <f t="shared" si="13"/>
        <v>0.3</v>
      </c>
      <c r="W23" s="41">
        <v>10</v>
      </c>
      <c r="X23" s="310">
        <f t="shared" si="14"/>
        <v>0.25</v>
      </c>
      <c r="Y23" s="48">
        <v>31</v>
      </c>
      <c r="Z23" s="54">
        <v>13</v>
      </c>
      <c r="AA23" s="54">
        <v>0</v>
      </c>
      <c r="AB23" s="43">
        <v>0</v>
      </c>
      <c r="AC23" s="233">
        <f t="shared" si="1"/>
        <v>5.166666666666667</v>
      </c>
      <c r="AD23" s="568">
        <f t="shared" si="2"/>
        <v>1</v>
      </c>
      <c r="AE23" s="79">
        <f t="shared" si="3"/>
        <v>1.0833333333333333</v>
      </c>
      <c r="AF23" s="568">
        <f t="shared" si="4"/>
        <v>1</v>
      </c>
      <c r="AG23" s="79">
        <f t="shared" si="5"/>
        <v>0</v>
      </c>
      <c r="AH23" s="568">
        <f t="shared" si="6"/>
        <v>0</v>
      </c>
      <c r="AI23" s="79">
        <f t="shared" si="7"/>
        <v>0</v>
      </c>
      <c r="AJ23" s="568">
        <f t="shared" si="8"/>
        <v>0</v>
      </c>
      <c r="AK23" s="809">
        <f>+SUM(Y23:AB23)/P23</f>
        <v>1.1000000000000001</v>
      </c>
      <c r="AL23" s="568">
        <f t="shared" si="9"/>
        <v>1</v>
      </c>
      <c r="AM23" s="810">
        <f t="shared" si="10"/>
        <v>1</v>
      </c>
      <c r="AN23" s="49">
        <v>0</v>
      </c>
      <c r="AO23" s="54">
        <v>0</v>
      </c>
      <c r="AP23" s="54">
        <v>0</v>
      </c>
      <c r="AQ23" s="116" t="str">
        <f t="shared" si="15"/>
        <v xml:space="preserve"> -</v>
      </c>
      <c r="AR23" s="277" t="str">
        <f t="shared" si="16"/>
        <v xml:space="preserve"> -</v>
      </c>
      <c r="AS23" s="48">
        <v>0</v>
      </c>
      <c r="AT23" s="54">
        <v>0</v>
      </c>
      <c r="AU23" s="54">
        <v>0</v>
      </c>
      <c r="AV23" s="116" t="str">
        <f t="shared" si="17"/>
        <v xml:space="preserve"> -</v>
      </c>
      <c r="AW23" s="277" t="str">
        <f t="shared" si="18"/>
        <v xml:space="preserve"> -</v>
      </c>
      <c r="AX23" s="49">
        <v>0</v>
      </c>
      <c r="AY23" s="54">
        <v>0</v>
      </c>
      <c r="AZ23" s="54">
        <v>0</v>
      </c>
      <c r="BA23" s="116" t="str">
        <f t="shared" si="19"/>
        <v xml:space="preserve"> -</v>
      </c>
      <c r="BB23" s="277" t="str">
        <f t="shared" si="20"/>
        <v xml:space="preserve"> -</v>
      </c>
      <c r="BC23" s="48">
        <v>0</v>
      </c>
      <c r="BD23" s="54">
        <v>0</v>
      </c>
      <c r="BE23" s="54">
        <v>0</v>
      </c>
      <c r="BF23" s="116" t="str">
        <f t="shared" si="21"/>
        <v xml:space="preserve"> -</v>
      </c>
      <c r="BG23" s="277" t="str">
        <f t="shared" si="22"/>
        <v xml:space="preserve"> -</v>
      </c>
      <c r="BH23" s="826">
        <f t="shared" si="23"/>
        <v>0</v>
      </c>
      <c r="BI23" s="827">
        <f t="shared" si="24"/>
        <v>0</v>
      </c>
      <c r="BJ23" s="827">
        <f t="shared" si="25"/>
        <v>0</v>
      </c>
      <c r="BK23" s="383" t="str">
        <f t="shared" si="26"/>
        <v xml:space="preserve"> -</v>
      </c>
      <c r="BL23" s="276" t="str">
        <f t="shared" si="27"/>
        <v xml:space="preserve"> -</v>
      </c>
      <c r="BM23" s="462" t="s">
        <v>1223</v>
      </c>
      <c r="BN23" s="186" t="s">
        <v>1229</v>
      </c>
      <c r="BO23" s="187" t="s">
        <v>1958</v>
      </c>
    </row>
    <row r="24" spans="2:67" ht="45.75" customHeight="1">
      <c r="B24" s="803"/>
      <c r="C24" s="804"/>
      <c r="D24" s="805"/>
      <c r="E24" s="710"/>
      <c r="F24" s="633"/>
      <c r="G24" s="705"/>
      <c r="H24" s="683"/>
      <c r="I24" s="840"/>
      <c r="J24" s="807"/>
      <c r="K24" s="808"/>
      <c r="L24" s="23" t="s">
        <v>34</v>
      </c>
      <c r="M24" s="122">
        <v>0</v>
      </c>
      <c r="N24" s="23" t="s">
        <v>1239</v>
      </c>
      <c r="O24" s="34">
        <v>0</v>
      </c>
      <c r="P24" s="54">
        <v>1</v>
      </c>
      <c r="Q24" s="54">
        <v>1</v>
      </c>
      <c r="R24" s="308">
        <v>0.25</v>
      </c>
      <c r="S24" s="54">
        <v>1</v>
      </c>
      <c r="T24" s="308">
        <v>0.25</v>
      </c>
      <c r="U24" s="54">
        <v>1</v>
      </c>
      <c r="V24" s="310">
        <v>0.25</v>
      </c>
      <c r="W24" s="41">
        <v>1</v>
      </c>
      <c r="X24" s="310">
        <v>0.25</v>
      </c>
      <c r="Y24" s="48">
        <v>1</v>
      </c>
      <c r="Z24" s="54">
        <v>1</v>
      </c>
      <c r="AA24" s="54">
        <v>0</v>
      </c>
      <c r="AB24" s="43">
        <v>0</v>
      </c>
      <c r="AC24" s="233">
        <f t="shared" si="1"/>
        <v>1</v>
      </c>
      <c r="AD24" s="568">
        <f t="shared" si="2"/>
        <v>1</v>
      </c>
      <c r="AE24" s="79">
        <f t="shared" si="3"/>
        <v>1</v>
      </c>
      <c r="AF24" s="568">
        <f t="shared" si="4"/>
        <v>1</v>
      </c>
      <c r="AG24" s="79">
        <f t="shared" si="5"/>
        <v>0</v>
      </c>
      <c r="AH24" s="568">
        <f t="shared" si="6"/>
        <v>0</v>
      </c>
      <c r="AI24" s="79">
        <f t="shared" si="7"/>
        <v>0</v>
      </c>
      <c r="AJ24" s="568">
        <f t="shared" si="8"/>
        <v>0</v>
      </c>
      <c r="AK24" s="809">
        <f t="shared" si="28"/>
        <v>0.5</v>
      </c>
      <c r="AL24" s="568">
        <f t="shared" si="9"/>
        <v>0.5</v>
      </c>
      <c r="AM24" s="810">
        <f t="shared" si="10"/>
        <v>0.5</v>
      </c>
      <c r="AN24" s="49">
        <v>0</v>
      </c>
      <c r="AO24" s="54">
        <v>0</v>
      </c>
      <c r="AP24" s="54">
        <v>0</v>
      </c>
      <c r="AQ24" s="116" t="str">
        <f t="shared" si="15"/>
        <v xml:space="preserve"> -</v>
      </c>
      <c r="AR24" s="277" t="str">
        <f t="shared" si="16"/>
        <v xml:space="preserve"> -</v>
      </c>
      <c r="AS24" s="48">
        <v>0</v>
      </c>
      <c r="AT24" s="54">
        <v>0</v>
      </c>
      <c r="AU24" s="54">
        <v>0</v>
      </c>
      <c r="AV24" s="116" t="str">
        <f t="shared" si="17"/>
        <v xml:space="preserve"> -</v>
      </c>
      <c r="AW24" s="277" t="str">
        <f t="shared" si="18"/>
        <v xml:space="preserve"> -</v>
      </c>
      <c r="AX24" s="49">
        <v>100000</v>
      </c>
      <c r="AY24" s="54">
        <v>0</v>
      </c>
      <c r="AZ24" s="54">
        <v>0</v>
      </c>
      <c r="BA24" s="116">
        <f t="shared" si="19"/>
        <v>0</v>
      </c>
      <c r="BB24" s="277" t="str">
        <f t="shared" si="20"/>
        <v xml:space="preserve"> -</v>
      </c>
      <c r="BC24" s="48">
        <v>100000</v>
      </c>
      <c r="BD24" s="54">
        <v>0</v>
      </c>
      <c r="BE24" s="54">
        <v>0</v>
      </c>
      <c r="BF24" s="116">
        <f t="shared" si="21"/>
        <v>0</v>
      </c>
      <c r="BG24" s="277" t="str">
        <f t="shared" si="22"/>
        <v xml:space="preserve"> -</v>
      </c>
      <c r="BH24" s="811">
        <f t="shared" si="23"/>
        <v>200000</v>
      </c>
      <c r="BI24" s="812">
        <f t="shared" si="24"/>
        <v>0</v>
      </c>
      <c r="BJ24" s="812">
        <f t="shared" si="25"/>
        <v>0</v>
      </c>
      <c r="BK24" s="381">
        <f t="shared" si="26"/>
        <v>0</v>
      </c>
      <c r="BL24" s="277" t="str">
        <f t="shared" si="27"/>
        <v xml:space="preserve"> -</v>
      </c>
      <c r="BM24" s="462" t="s">
        <v>1223</v>
      </c>
      <c r="BN24" s="186" t="s">
        <v>1229</v>
      </c>
      <c r="BO24" s="187" t="s">
        <v>1958</v>
      </c>
    </row>
    <row r="25" spans="2:67" ht="30" customHeight="1">
      <c r="B25" s="803"/>
      <c r="C25" s="804"/>
      <c r="D25" s="805"/>
      <c r="E25" s="710"/>
      <c r="F25" s="633" t="s">
        <v>220</v>
      </c>
      <c r="G25" s="705">
        <v>62.4</v>
      </c>
      <c r="H25" s="695">
        <v>80</v>
      </c>
      <c r="I25" s="841">
        <f>+H25-G25</f>
        <v>17.600000000000001</v>
      </c>
      <c r="J25" s="807"/>
      <c r="K25" s="808"/>
      <c r="L25" s="23" t="s">
        <v>35</v>
      </c>
      <c r="M25" s="122">
        <v>0</v>
      </c>
      <c r="N25" s="23" t="s">
        <v>1240</v>
      </c>
      <c r="O25" s="34">
        <v>0</v>
      </c>
      <c r="P25" s="54">
        <v>1</v>
      </c>
      <c r="Q25" s="54">
        <v>1</v>
      </c>
      <c r="R25" s="308">
        <v>0.25</v>
      </c>
      <c r="S25" s="54">
        <v>1</v>
      </c>
      <c r="T25" s="308">
        <v>0.25</v>
      </c>
      <c r="U25" s="54">
        <v>1</v>
      </c>
      <c r="V25" s="310">
        <v>0.25</v>
      </c>
      <c r="W25" s="41">
        <v>1</v>
      </c>
      <c r="X25" s="310">
        <v>0.25</v>
      </c>
      <c r="Y25" s="48">
        <v>0</v>
      </c>
      <c r="Z25" s="54">
        <v>0</v>
      </c>
      <c r="AA25" s="54">
        <v>0</v>
      </c>
      <c r="AB25" s="43">
        <v>0</v>
      </c>
      <c r="AC25" s="233">
        <f t="shared" si="1"/>
        <v>0</v>
      </c>
      <c r="AD25" s="568">
        <f t="shared" si="2"/>
        <v>0</v>
      </c>
      <c r="AE25" s="79">
        <f t="shared" si="3"/>
        <v>0</v>
      </c>
      <c r="AF25" s="568">
        <f t="shared" si="4"/>
        <v>0</v>
      </c>
      <c r="AG25" s="79">
        <f t="shared" si="5"/>
        <v>0</v>
      </c>
      <c r="AH25" s="568">
        <f t="shared" si="6"/>
        <v>0</v>
      </c>
      <c r="AI25" s="79">
        <f t="shared" si="7"/>
        <v>0</v>
      </c>
      <c r="AJ25" s="568">
        <f t="shared" si="8"/>
        <v>0</v>
      </c>
      <c r="AK25" s="809">
        <f t="shared" si="28"/>
        <v>0</v>
      </c>
      <c r="AL25" s="568">
        <f t="shared" si="9"/>
        <v>0</v>
      </c>
      <c r="AM25" s="810">
        <f t="shared" si="10"/>
        <v>0</v>
      </c>
      <c r="AN25" s="49">
        <v>0</v>
      </c>
      <c r="AO25" s="54">
        <v>0</v>
      </c>
      <c r="AP25" s="54">
        <v>0</v>
      </c>
      <c r="AQ25" s="116" t="str">
        <f t="shared" si="15"/>
        <v xml:space="preserve"> -</v>
      </c>
      <c r="AR25" s="277" t="str">
        <f t="shared" si="16"/>
        <v xml:space="preserve"> -</v>
      </c>
      <c r="AS25" s="48">
        <v>0</v>
      </c>
      <c r="AT25" s="54">
        <v>0</v>
      </c>
      <c r="AU25" s="54">
        <v>0</v>
      </c>
      <c r="AV25" s="116" t="str">
        <f t="shared" si="17"/>
        <v xml:space="preserve"> -</v>
      </c>
      <c r="AW25" s="277" t="str">
        <f t="shared" si="18"/>
        <v xml:space="preserve"> -</v>
      </c>
      <c r="AX25" s="49">
        <v>25000</v>
      </c>
      <c r="AY25" s="54">
        <v>0</v>
      </c>
      <c r="AZ25" s="54">
        <v>0</v>
      </c>
      <c r="BA25" s="116">
        <f t="shared" si="19"/>
        <v>0</v>
      </c>
      <c r="BB25" s="277" t="str">
        <f t="shared" si="20"/>
        <v xml:space="preserve"> -</v>
      </c>
      <c r="BC25" s="48">
        <v>25000</v>
      </c>
      <c r="BD25" s="54">
        <v>0</v>
      </c>
      <c r="BE25" s="54">
        <v>0</v>
      </c>
      <c r="BF25" s="116">
        <f t="shared" si="21"/>
        <v>0</v>
      </c>
      <c r="BG25" s="277" t="str">
        <f t="shared" si="22"/>
        <v xml:space="preserve"> -</v>
      </c>
      <c r="BH25" s="826">
        <f t="shared" si="23"/>
        <v>50000</v>
      </c>
      <c r="BI25" s="827">
        <f t="shared" si="24"/>
        <v>0</v>
      </c>
      <c r="BJ25" s="827">
        <f t="shared" si="25"/>
        <v>0</v>
      </c>
      <c r="BK25" s="383">
        <f t="shared" si="26"/>
        <v>0</v>
      </c>
      <c r="BL25" s="276" t="str">
        <f t="shared" si="27"/>
        <v xml:space="preserve"> -</v>
      </c>
      <c r="BM25" s="462" t="s">
        <v>1223</v>
      </c>
      <c r="BN25" s="186" t="s">
        <v>1229</v>
      </c>
      <c r="BO25" s="187" t="s">
        <v>1953</v>
      </c>
    </row>
    <row r="26" spans="2:67" ht="45.75" customHeight="1">
      <c r="B26" s="803"/>
      <c r="C26" s="804"/>
      <c r="D26" s="805"/>
      <c r="E26" s="710"/>
      <c r="F26" s="633"/>
      <c r="G26" s="705"/>
      <c r="H26" s="695"/>
      <c r="I26" s="842"/>
      <c r="J26" s="807"/>
      <c r="K26" s="808"/>
      <c r="L26" s="23" t="s">
        <v>36</v>
      </c>
      <c r="M26" s="122">
        <v>0</v>
      </c>
      <c r="N26" s="23" t="s">
        <v>1241</v>
      </c>
      <c r="O26" s="34">
        <v>0</v>
      </c>
      <c r="P26" s="54">
        <v>1</v>
      </c>
      <c r="Q26" s="54">
        <v>1</v>
      </c>
      <c r="R26" s="308">
        <v>0.25</v>
      </c>
      <c r="S26" s="54">
        <v>1</v>
      </c>
      <c r="T26" s="308">
        <v>0.25</v>
      </c>
      <c r="U26" s="54">
        <v>1</v>
      </c>
      <c r="V26" s="310">
        <v>0.25</v>
      </c>
      <c r="W26" s="41">
        <v>1</v>
      </c>
      <c r="X26" s="310">
        <v>0.25</v>
      </c>
      <c r="Y26" s="48">
        <v>0</v>
      </c>
      <c r="Z26" s="54">
        <v>0</v>
      </c>
      <c r="AA26" s="54">
        <v>0</v>
      </c>
      <c r="AB26" s="43">
        <v>0</v>
      </c>
      <c r="AC26" s="233">
        <f t="shared" si="1"/>
        <v>0</v>
      </c>
      <c r="AD26" s="568">
        <f t="shared" si="2"/>
        <v>0</v>
      </c>
      <c r="AE26" s="79">
        <f t="shared" si="3"/>
        <v>0</v>
      </c>
      <c r="AF26" s="568">
        <f t="shared" si="4"/>
        <v>0</v>
      </c>
      <c r="AG26" s="79">
        <f t="shared" si="5"/>
        <v>0</v>
      </c>
      <c r="AH26" s="568">
        <f t="shared" si="6"/>
        <v>0</v>
      </c>
      <c r="AI26" s="79">
        <f t="shared" si="7"/>
        <v>0</v>
      </c>
      <c r="AJ26" s="568">
        <f t="shared" si="8"/>
        <v>0</v>
      </c>
      <c r="AK26" s="809">
        <f t="shared" si="28"/>
        <v>0</v>
      </c>
      <c r="AL26" s="568">
        <f t="shared" si="9"/>
        <v>0</v>
      </c>
      <c r="AM26" s="810">
        <f t="shared" si="10"/>
        <v>0</v>
      </c>
      <c r="AN26" s="49">
        <v>0</v>
      </c>
      <c r="AO26" s="54">
        <v>0</v>
      </c>
      <c r="AP26" s="54">
        <v>0</v>
      </c>
      <c r="AQ26" s="116" t="str">
        <f t="shared" si="15"/>
        <v xml:space="preserve"> -</v>
      </c>
      <c r="AR26" s="277" t="str">
        <f t="shared" si="16"/>
        <v xml:space="preserve"> -</v>
      </c>
      <c r="AS26" s="48">
        <v>0</v>
      </c>
      <c r="AT26" s="54">
        <v>0</v>
      </c>
      <c r="AU26" s="54">
        <v>0</v>
      </c>
      <c r="AV26" s="116" t="str">
        <f t="shared" si="17"/>
        <v xml:space="preserve"> -</v>
      </c>
      <c r="AW26" s="277" t="str">
        <f t="shared" si="18"/>
        <v xml:space="preserve"> -</v>
      </c>
      <c r="AX26" s="49">
        <v>25000</v>
      </c>
      <c r="AY26" s="54">
        <v>0</v>
      </c>
      <c r="AZ26" s="54">
        <v>0</v>
      </c>
      <c r="BA26" s="116">
        <f t="shared" si="19"/>
        <v>0</v>
      </c>
      <c r="BB26" s="277" t="str">
        <f t="shared" si="20"/>
        <v xml:space="preserve"> -</v>
      </c>
      <c r="BC26" s="48">
        <v>25000</v>
      </c>
      <c r="BD26" s="54">
        <v>0</v>
      </c>
      <c r="BE26" s="54">
        <v>0</v>
      </c>
      <c r="BF26" s="116">
        <f t="shared" si="21"/>
        <v>0</v>
      </c>
      <c r="BG26" s="277" t="str">
        <f t="shared" si="22"/>
        <v xml:space="preserve"> -</v>
      </c>
      <c r="BH26" s="811">
        <f t="shared" si="23"/>
        <v>50000</v>
      </c>
      <c r="BI26" s="812">
        <f t="shared" si="24"/>
        <v>0</v>
      </c>
      <c r="BJ26" s="812">
        <f t="shared" si="25"/>
        <v>0</v>
      </c>
      <c r="BK26" s="381">
        <f t="shared" si="26"/>
        <v>0</v>
      </c>
      <c r="BL26" s="277" t="str">
        <f t="shared" si="27"/>
        <v xml:space="preserve"> -</v>
      </c>
      <c r="BM26" s="462" t="s">
        <v>1223</v>
      </c>
      <c r="BN26" s="186" t="s">
        <v>1229</v>
      </c>
      <c r="BO26" s="187" t="s">
        <v>1953</v>
      </c>
    </row>
    <row r="27" spans="2:67" ht="30" customHeight="1">
      <c r="B27" s="803"/>
      <c r="C27" s="804"/>
      <c r="D27" s="805"/>
      <c r="E27" s="710"/>
      <c r="F27" s="633"/>
      <c r="G27" s="705"/>
      <c r="H27" s="695"/>
      <c r="I27" s="842"/>
      <c r="J27" s="807"/>
      <c r="K27" s="808"/>
      <c r="L27" s="23" t="s">
        <v>37</v>
      </c>
      <c r="M27" s="122" t="s">
        <v>1219</v>
      </c>
      <c r="N27" s="23" t="s">
        <v>1242</v>
      </c>
      <c r="O27" s="34">
        <v>0</v>
      </c>
      <c r="P27" s="54">
        <v>1</v>
      </c>
      <c r="Q27" s="54">
        <v>1</v>
      </c>
      <c r="R27" s="308">
        <v>0.25</v>
      </c>
      <c r="S27" s="54">
        <v>1</v>
      </c>
      <c r="T27" s="308">
        <v>0.25</v>
      </c>
      <c r="U27" s="54">
        <v>1</v>
      </c>
      <c r="V27" s="310">
        <v>0.25</v>
      </c>
      <c r="W27" s="41">
        <v>1</v>
      </c>
      <c r="X27" s="310">
        <v>0.25</v>
      </c>
      <c r="Y27" s="48">
        <v>0</v>
      </c>
      <c r="Z27" s="54">
        <v>0</v>
      </c>
      <c r="AA27" s="54">
        <v>0</v>
      </c>
      <c r="AB27" s="43">
        <v>0</v>
      </c>
      <c r="AC27" s="233">
        <f t="shared" si="1"/>
        <v>0</v>
      </c>
      <c r="AD27" s="568">
        <f t="shared" si="2"/>
        <v>0</v>
      </c>
      <c r="AE27" s="79">
        <f t="shared" si="3"/>
        <v>0</v>
      </c>
      <c r="AF27" s="568">
        <f t="shared" si="4"/>
        <v>0</v>
      </c>
      <c r="AG27" s="79">
        <f t="shared" si="5"/>
        <v>0</v>
      </c>
      <c r="AH27" s="568">
        <f t="shared" si="6"/>
        <v>0</v>
      </c>
      <c r="AI27" s="79">
        <f t="shared" si="7"/>
        <v>0</v>
      </c>
      <c r="AJ27" s="568">
        <f t="shared" si="8"/>
        <v>0</v>
      </c>
      <c r="AK27" s="809">
        <f t="shared" si="28"/>
        <v>0</v>
      </c>
      <c r="AL27" s="568">
        <f t="shared" si="9"/>
        <v>0</v>
      </c>
      <c r="AM27" s="810">
        <f t="shared" si="10"/>
        <v>0</v>
      </c>
      <c r="AN27" s="49">
        <v>0</v>
      </c>
      <c r="AO27" s="54">
        <v>0</v>
      </c>
      <c r="AP27" s="54">
        <v>0</v>
      </c>
      <c r="AQ27" s="116" t="str">
        <f t="shared" si="15"/>
        <v xml:space="preserve"> -</v>
      </c>
      <c r="AR27" s="277" t="str">
        <f t="shared" si="16"/>
        <v xml:space="preserve"> -</v>
      </c>
      <c r="AS27" s="48">
        <v>0</v>
      </c>
      <c r="AT27" s="54">
        <v>0</v>
      </c>
      <c r="AU27" s="54">
        <v>0</v>
      </c>
      <c r="AV27" s="116" t="str">
        <f t="shared" si="17"/>
        <v xml:space="preserve"> -</v>
      </c>
      <c r="AW27" s="277" t="str">
        <f t="shared" si="18"/>
        <v xml:space="preserve"> -</v>
      </c>
      <c r="AX27" s="49">
        <v>0</v>
      </c>
      <c r="AY27" s="54">
        <v>0</v>
      </c>
      <c r="AZ27" s="54">
        <v>0</v>
      </c>
      <c r="BA27" s="116" t="str">
        <f t="shared" si="19"/>
        <v xml:space="preserve"> -</v>
      </c>
      <c r="BB27" s="277" t="str">
        <f t="shared" si="20"/>
        <v xml:space="preserve"> -</v>
      </c>
      <c r="BC27" s="48">
        <v>0</v>
      </c>
      <c r="BD27" s="54">
        <v>0</v>
      </c>
      <c r="BE27" s="54">
        <v>0</v>
      </c>
      <c r="BF27" s="116" t="str">
        <f t="shared" si="21"/>
        <v xml:space="preserve"> -</v>
      </c>
      <c r="BG27" s="277" t="str">
        <f t="shared" si="22"/>
        <v xml:space="preserve"> -</v>
      </c>
      <c r="BH27" s="826">
        <f t="shared" si="23"/>
        <v>0</v>
      </c>
      <c r="BI27" s="827">
        <f t="shared" si="24"/>
        <v>0</v>
      </c>
      <c r="BJ27" s="827">
        <f t="shared" si="25"/>
        <v>0</v>
      </c>
      <c r="BK27" s="383" t="str">
        <f t="shared" si="26"/>
        <v xml:space="preserve"> -</v>
      </c>
      <c r="BL27" s="276" t="str">
        <f t="shared" si="27"/>
        <v xml:space="preserve"> -</v>
      </c>
      <c r="BM27" s="462" t="s">
        <v>1223</v>
      </c>
      <c r="BN27" s="186" t="s">
        <v>1229</v>
      </c>
      <c r="BO27" s="187" t="s">
        <v>1953</v>
      </c>
    </row>
    <row r="28" spans="2:67" ht="30" customHeight="1">
      <c r="B28" s="803"/>
      <c r="C28" s="804"/>
      <c r="D28" s="805"/>
      <c r="E28" s="710"/>
      <c r="F28" s="633"/>
      <c r="G28" s="705"/>
      <c r="H28" s="695"/>
      <c r="I28" s="842"/>
      <c r="J28" s="807"/>
      <c r="K28" s="808"/>
      <c r="L28" s="23" t="s">
        <v>38</v>
      </c>
      <c r="M28" s="122">
        <v>0</v>
      </c>
      <c r="N28" s="23" t="s">
        <v>1243</v>
      </c>
      <c r="O28" s="34">
        <v>0</v>
      </c>
      <c r="P28" s="54">
        <v>1</v>
      </c>
      <c r="Q28" s="54">
        <v>1</v>
      </c>
      <c r="R28" s="308">
        <v>0.25</v>
      </c>
      <c r="S28" s="54">
        <v>1</v>
      </c>
      <c r="T28" s="308">
        <v>0.25</v>
      </c>
      <c r="U28" s="54">
        <v>1</v>
      </c>
      <c r="V28" s="310">
        <v>0.25</v>
      </c>
      <c r="W28" s="41">
        <v>1</v>
      </c>
      <c r="X28" s="310">
        <v>0.25</v>
      </c>
      <c r="Y28" s="48">
        <v>0</v>
      </c>
      <c r="Z28" s="54">
        <v>0</v>
      </c>
      <c r="AA28" s="54">
        <v>0</v>
      </c>
      <c r="AB28" s="43">
        <v>0</v>
      </c>
      <c r="AC28" s="233">
        <f t="shared" si="1"/>
        <v>0</v>
      </c>
      <c r="AD28" s="568">
        <f t="shared" si="2"/>
        <v>0</v>
      </c>
      <c r="AE28" s="79">
        <f t="shared" si="3"/>
        <v>0</v>
      </c>
      <c r="AF28" s="568">
        <f t="shared" si="4"/>
        <v>0</v>
      </c>
      <c r="AG28" s="79">
        <f t="shared" si="5"/>
        <v>0</v>
      </c>
      <c r="AH28" s="568">
        <f t="shared" si="6"/>
        <v>0</v>
      </c>
      <c r="AI28" s="79">
        <f t="shared" si="7"/>
        <v>0</v>
      </c>
      <c r="AJ28" s="568">
        <f t="shared" si="8"/>
        <v>0</v>
      </c>
      <c r="AK28" s="809">
        <f t="shared" si="28"/>
        <v>0</v>
      </c>
      <c r="AL28" s="568">
        <f t="shared" si="9"/>
        <v>0</v>
      </c>
      <c r="AM28" s="810">
        <f t="shared" si="10"/>
        <v>0</v>
      </c>
      <c r="AN28" s="49">
        <v>0</v>
      </c>
      <c r="AO28" s="54">
        <v>0</v>
      </c>
      <c r="AP28" s="54">
        <v>0</v>
      </c>
      <c r="AQ28" s="116" t="str">
        <f t="shared" si="15"/>
        <v xml:space="preserve"> -</v>
      </c>
      <c r="AR28" s="277" t="str">
        <f t="shared" si="16"/>
        <v xml:space="preserve"> -</v>
      </c>
      <c r="AS28" s="48">
        <v>0</v>
      </c>
      <c r="AT28" s="54">
        <v>0</v>
      </c>
      <c r="AU28" s="54">
        <v>0</v>
      </c>
      <c r="AV28" s="116" t="str">
        <f t="shared" si="17"/>
        <v xml:space="preserve"> -</v>
      </c>
      <c r="AW28" s="277" t="str">
        <f t="shared" si="18"/>
        <v xml:space="preserve"> -</v>
      </c>
      <c r="AX28" s="49">
        <v>25000</v>
      </c>
      <c r="AY28" s="54">
        <v>0</v>
      </c>
      <c r="AZ28" s="54">
        <v>0</v>
      </c>
      <c r="BA28" s="116">
        <f t="shared" si="19"/>
        <v>0</v>
      </c>
      <c r="BB28" s="277" t="str">
        <f t="shared" si="20"/>
        <v xml:space="preserve"> -</v>
      </c>
      <c r="BC28" s="48">
        <v>25000</v>
      </c>
      <c r="BD28" s="54">
        <v>0</v>
      </c>
      <c r="BE28" s="54">
        <v>0</v>
      </c>
      <c r="BF28" s="116">
        <f t="shared" si="21"/>
        <v>0</v>
      </c>
      <c r="BG28" s="277" t="str">
        <f t="shared" si="22"/>
        <v xml:space="preserve"> -</v>
      </c>
      <c r="BH28" s="811">
        <f t="shared" si="23"/>
        <v>50000</v>
      </c>
      <c r="BI28" s="812">
        <f t="shared" si="24"/>
        <v>0</v>
      </c>
      <c r="BJ28" s="812">
        <f t="shared" si="25"/>
        <v>0</v>
      </c>
      <c r="BK28" s="381">
        <f t="shared" si="26"/>
        <v>0</v>
      </c>
      <c r="BL28" s="277" t="str">
        <f t="shared" si="27"/>
        <v xml:space="preserve"> -</v>
      </c>
      <c r="BM28" s="462" t="s">
        <v>1223</v>
      </c>
      <c r="BN28" s="186" t="s">
        <v>1229</v>
      </c>
      <c r="BO28" s="187" t="s">
        <v>1953</v>
      </c>
    </row>
    <row r="29" spans="2:67" ht="30" customHeight="1">
      <c r="B29" s="803"/>
      <c r="C29" s="804"/>
      <c r="D29" s="805"/>
      <c r="E29" s="710"/>
      <c r="F29" s="633"/>
      <c r="G29" s="705"/>
      <c r="H29" s="695"/>
      <c r="I29" s="842"/>
      <c r="J29" s="807"/>
      <c r="K29" s="808"/>
      <c r="L29" s="23" t="s">
        <v>39</v>
      </c>
      <c r="M29" s="122">
        <v>0</v>
      </c>
      <c r="N29" s="23" t="s">
        <v>1244</v>
      </c>
      <c r="O29" s="34">
        <v>1</v>
      </c>
      <c r="P29" s="54">
        <v>1</v>
      </c>
      <c r="Q29" s="54">
        <v>1</v>
      </c>
      <c r="R29" s="308">
        <v>0.25</v>
      </c>
      <c r="S29" s="54">
        <v>1</v>
      </c>
      <c r="T29" s="308">
        <v>0.25</v>
      </c>
      <c r="U29" s="54">
        <v>1</v>
      </c>
      <c r="V29" s="310">
        <v>0.25</v>
      </c>
      <c r="W29" s="41">
        <v>1</v>
      </c>
      <c r="X29" s="310">
        <v>0.25</v>
      </c>
      <c r="Y29" s="48">
        <v>1</v>
      </c>
      <c r="Z29" s="54">
        <v>0</v>
      </c>
      <c r="AA29" s="54">
        <v>0</v>
      </c>
      <c r="AB29" s="43">
        <v>0</v>
      </c>
      <c r="AC29" s="233">
        <f t="shared" si="1"/>
        <v>1</v>
      </c>
      <c r="AD29" s="568">
        <f t="shared" si="2"/>
        <v>1</v>
      </c>
      <c r="AE29" s="79">
        <f t="shared" si="3"/>
        <v>0</v>
      </c>
      <c r="AF29" s="568">
        <f t="shared" si="4"/>
        <v>0</v>
      </c>
      <c r="AG29" s="79">
        <f t="shared" si="5"/>
        <v>0</v>
      </c>
      <c r="AH29" s="568">
        <f t="shared" si="6"/>
        <v>0</v>
      </c>
      <c r="AI29" s="79">
        <f t="shared" si="7"/>
        <v>0</v>
      </c>
      <c r="AJ29" s="568">
        <f t="shared" si="8"/>
        <v>0</v>
      </c>
      <c r="AK29" s="809">
        <f t="shared" si="28"/>
        <v>0.25</v>
      </c>
      <c r="AL29" s="568">
        <f t="shared" si="9"/>
        <v>0.25</v>
      </c>
      <c r="AM29" s="810">
        <f t="shared" si="10"/>
        <v>0.25</v>
      </c>
      <c r="AN29" s="49">
        <v>0</v>
      </c>
      <c r="AO29" s="54">
        <v>0</v>
      </c>
      <c r="AP29" s="54">
        <v>0</v>
      </c>
      <c r="AQ29" s="116" t="str">
        <f t="shared" si="15"/>
        <v xml:space="preserve"> -</v>
      </c>
      <c r="AR29" s="277" t="str">
        <f t="shared" si="16"/>
        <v xml:space="preserve"> -</v>
      </c>
      <c r="AS29" s="48">
        <v>0</v>
      </c>
      <c r="AT29" s="54">
        <v>0</v>
      </c>
      <c r="AU29" s="54">
        <v>0</v>
      </c>
      <c r="AV29" s="116" t="str">
        <f t="shared" si="17"/>
        <v xml:space="preserve"> -</v>
      </c>
      <c r="AW29" s="277" t="str">
        <f t="shared" si="18"/>
        <v xml:space="preserve"> -</v>
      </c>
      <c r="AX29" s="49">
        <v>25000</v>
      </c>
      <c r="AY29" s="54">
        <v>0</v>
      </c>
      <c r="AZ29" s="54">
        <v>0</v>
      </c>
      <c r="BA29" s="116">
        <f t="shared" si="19"/>
        <v>0</v>
      </c>
      <c r="BB29" s="277" t="str">
        <f t="shared" si="20"/>
        <v xml:space="preserve"> -</v>
      </c>
      <c r="BC29" s="48">
        <v>25000</v>
      </c>
      <c r="BD29" s="54">
        <v>0</v>
      </c>
      <c r="BE29" s="54">
        <v>0</v>
      </c>
      <c r="BF29" s="116">
        <f t="shared" si="21"/>
        <v>0</v>
      </c>
      <c r="BG29" s="277" t="str">
        <f t="shared" si="22"/>
        <v xml:space="preserve"> -</v>
      </c>
      <c r="BH29" s="826">
        <f t="shared" si="23"/>
        <v>50000</v>
      </c>
      <c r="BI29" s="827">
        <f t="shared" si="24"/>
        <v>0</v>
      </c>
      <c r="BJ29" s="827">
        <f t="shared" si="25"/>
        <v>0</v>
      </c>
      <c r="BK29" s="383">
        <f t="shared" si="26"/>
        <v>0</v>
      </c>
      <c r="BL29" s="276" t="str">
        <f t="shared" si="27"/>
        <v xml:space="preserve"> -</v>
      </c>
      <c r="BM29" s="462" t="s">
        <v>1223</v>
      </c>
      <c r="BN29" s="186" t="s">
        <v>1229</v>
      </c>
      <c r="BO29" s="187" t="s">
        <v>1953</v>
      </c>
    </row>
    <row r="30" spans="2:67" ht="30" customHeight="1">
      <c r="B30" s="803"/>
      <c r="C30" s="804"/>
      <c r="D30" s="805"/>
      <c r="E30" s="710"/>
      <c r="F30" s="633"/>
      <c r="G30" s="705"/>
      <c r="H30" s="695"/>
      <c r="I30" s="842"/>
      <c r="J30" s="807"/>
      <c r="K30" s="808"/>
      <c r="L30" s="23" t="s">
        <v>40</v>
      </c>
      <c r="M30" s="122" t="s">
        <v>1219</v>
      </c>
      <c r="N30" s="23" t="s">
        <v>1245</v>
      </c>
      <c r="O30" s="34">
        <v>0</v>
      </c>
      <c r="P30" s="54">
        <v>1</v>
      </c>
      <c r="Q30" s="54">
        <v>0</v>
      </c>
      <c r="R30" s="308">
        <f t="shared" si="11"/>
        <v>0</v>
      </c>
      <c r="S30" s="54">
        <v>1</v>
      </c>
      <c r="T30" s="308">
        <f t="shared" si="12"/>
        <v>1</v>
      </c>
      <c r="U30" s="54">
        <v>0</v>
      </c>
      <c r="V30" s="310">
        <f t="shared" si="13"/>
        <v>0</v>
      </c>
      <c r="W30" s="41">
        <v>0</v>
      </c>
      <c r="X30" s="310">
        <f t="shared" si="14"/>
        <v>0</v>
      </c>
      <c r="Y30" s="48">
        <v>0</v>
      </c>
      <c r="Z30" s="54">
        <v>0</v>
      </c>
      <c r="AA30" s="54">
        <v>0</v>
      </c>
      <c r="AB30" s="43">
        <v>0</v>
      </c>
      <c r="AC30" s="233" t="str">
        <f t="shared" si="1"/>
        <v xml:space="preserve"> -</v>
      </c>
      <c r="AD30" s="568" t="str">
        <f t="shared" si="2"/>
        <v xml:space="preserve"> -</v>
      </c>
      <c r="AE30" s="79">
        <f t="shared" si="3"/>
        <v>0</v>
      </c>
      <c r="AF30" s="568">
        <f t="shared" si="4"/>
        <v>0</v>
      </c>
      <c r="AG30" s="79" t="str">
        <f t="shared" si="5"/>
        <v xml:space="preserve"> -</v>
      </c>
      <c r="AH30" s="568" t="str">
        <f t="shared" si="6"/>
        <v xml:space="preserve"> -</v>
      </c>
      <c r="AI30" s="79" t="str">
        <f t="shared" si="7"/>
        <v xml:space="preserve"> -</v>
      </c>
      <c r="AJ30" s="568" t="str">
        <f t="shared" si="8"/>
        <v xml:space="preserve"> -</v>
      </c>
      <c r="AK30" s="809">
        <f>+SUM(Y30:AB30)/P30</f>
        <v>0</v>
      </c>
      <c r="AL30" s="568">
        <f t="shared" si="9"/>
        <v>0</v>
      </c>
      <c r="AM30" s="810">
        <f t="shared" si="10"/>
        <v>0</v>
      </c>
      <c r="AN30" s="49">
        <v>0</v>
      </c>
      <c r="AO30" s="54">
        <v>0</v>
      </c>
      <c r="AP30" s="54">
        <v>0</v>
      </c>
      <c r="AQ30" s="116" t="str">
        <f t="shared" si="15"/>
        <v xml:space="preserve"> -</v>
      </c>
      <c r="AR30" s="277" t="str">
        <f t="shared" si="16"/>
        <v xml:space="preserve"> -</v>
      </c>
      <c r="AS30" s="48">
        <v>0</v>
      </c>
      <c r="AT30" s="54">
        <v>0</v>
      </c>
      <c r="AU30" s="54">
        <v>0</v>
      </c>
      <c r="AV30" s="116" t="str">
        <f t="shared" si="17"/>
        <v xml:space="preserve"> -</v>
      </c>
      <c r="AW30" s="277" t="str">
        <f t="shared" si="18"/>
        <v xml:space="preserve"> -</v>
      </c>
      <c r="AX30" s="49">
        <v>0</v>
      </c>
      <c r="AY30" s="54">
        <v>0</v>
      </c>
      <c r="AZ30" s="54">
        <v>0</v>
      </c>
      <c r="BA30" s="116" t="str">
        <f t="shared" si="19"/>
        <v xml:space="preserve"> -</v>
      </c>
      <c r="BB30" s="277" t="str">
        <f t="shared" si="20"/>
        <v xml:space="preserve"> -</v>
      </c>
      <c r="BC30" s="48">
        <v>0</v>
      </c>
      <c r="BD30" s="54">
        <v>0</v>
      </c>
      <c r="BE30" s="54">
        <v>0</v>
      </c>
      <c r="BF30" s="116" t="str">
        <f t="shared" si="21"/>
        <v xml:space="preserve"> -</v>
      </c>
      <c r="BG30" s="277" t="str">
        <f t="shared" si="22"/>
        <v xml:space="preserve"> -</v>
      </c>
      <c r="BH30" s="811">
        <f t="shared" si="23"/>
        <v>0</v>
      </c>
      <c r="BI30" s="812">
        <f t="shared" si="24"/>
        <v>0</v>
      </c>
      <c r="BJ30" s="812">
        <f t="shared" si="25"/>
        <v>0</v>
      </c>
      <c r="BK30" s="381" t="str">
        <f t="shared" si="26"/>
        <v xml:space="preserve"> -</v>
      </c>
      <c r="BL30" s="277" t="str">
        <f t="shared" si="27"/>
        <v xml:space="preserve"> -</v>
      </c>
      <c r="BM30" s="462" t="s">
        <v>1223</v>
      </c>
      <c r="BN30" s="186" t="s">
        <v>1229</v>
      </c>
      <c r="BO30" s="187" t="s">
        <v>1959</v>
      </c>
    </row>
    <row r="31" spans="2:67" ht="30" customHeight="1">
      <c r="B31" s="803"/>
      <c r="C31" s="804"/>
      <c r="D31" s="805"/>
      <c r="E31" s="710"/>
      <c r="F31" s="633"/>
      <c r="G31" s="705"/>
      <c r="H31" s="695"/>
      <c r="I31" s="842"/>
      <c r="J31" s="807"/>
      <c r="K31" s="808"/>
      <c r="L31" s="23" t="s">
        <v>41</v>
      </c>
      <c r="M31" s="122" t="s">
        <v>1219</v>
      </c>
      <c r="N31" s="23" t="s">
        <v>1246</v>
      </c>
      <c r="O31" s="34">
        <v>0</v>
      </c>
      <c r="P31" s="54">
        <v>1</v>
      </c>
      <c r="Q31" s="54">
        <v>0</v>
      </c>
      <c r="R31" s="308">
        <f t="shared" si="11"/>
        <v>0</v>
      </c>
      <c r="S31" s="54">
        <v>1</v>
      </c>
      <c r="T31" s="308">
        <f t="shared" si="12"/>
        <v>1</v>
      </c>
      <c r="U31" s="54">
        <v>0</v>
      </c>
      <c r="V31" s="310">
        <f t="shared" si="13"/>
        <v>0</v>
      </c>
      <c r="W31" s="41">
        <v>0</v>
      </c>
      <c r="X31" s="310">
        <f t="shared" si="14"/>
        <v>0</v>
      </c>
      <c r="Y31" s="48">
        <v>0</v>
      </c>
      <c r="Z31" s="54">
        <v>0</v>
      </c>
      <c r="AA31" s="54">
        <v>0</v>
      </c>
      <c r="AB31" s="43">
        <v>0</v>
      </c>
      <c r="AC31" s="233" t="str">
        <f t="shared" si="1"/>
        <v xml:space="preserve"> -</v>
      </c>
      <c r="AD31" s="568" t="str">
        <f t="shared" si="2"/>
        <v xml:space="preserve"> -</v>
      </c>
      <c r="AE31" s="79">
        <f t="shared" si="3"/>
        <v>0</v>
      </c>
      <c r="AF31" s="568">
        <f t="shared" si="4"/>
        <v>0</v>
      </c>
      <c r="AG31" s="79" t="str">
        <f t="shared" si="5"/>
        <v xml:space="preserve"> -</v>
      </c>
      <c r="AH31" s="568" t="str">
        <f t="shared" si="6"/>
        <v xml:space="preserve"> -</v>
      </c>
      <c r="AI31" s="79" t="str">
        <f t="shared" si="7"/>
        <v xml:space="preserve"> -</v>
      </c>
      <c r="AJ31" s="568" t="str">
        <f t="shared" si="8"/>
        <v xml:space="preserve"> -</v>
      </c>
      <c r="AK31" s="809">
        <f>+SUM(Y31:AB31)/P31</f>
        <v>0</v>
      </c>
      <c r="AL31" s="568">
        <f t="shared" si="9"/>
        <v>0</v>
      </c>
      <c r="AM31" s="810">
        <f t="shared" si="10"/>
        <v>0</v>
      </c>
      <c r="AN31" s="49">
        <v>0</v>
      </c>
      <c r="AO31" s="54">
        <v>0</v>
      </c>
      <c r="AP31" s="54">
        <v>0</v>
      </c>
      <c r="AQ31" s="116" t="str">
        <f t="shared" si="15"/>
        <v xml:space="preserve"> -</v>
      </c>
      <c r="AR31" s="277" t="str">
        <f t="shared" si="16"/>
        <v xml:space="preserve"> -</v>
      </c>
      <c r="AS31" s="48">
        <v>0</v>
      </c>
      <c r="AT31" s="54">
        <v>0</v>
      </c>
      <c r="AU31" s="54">
        <v>0</v>
      </c>
      <c r="AV31" s="116" t="str">
        <f t="shared" si="17"/>
        <v xml:space="preserve"> -</v>
      </c>
      <c r="AW31" s="277" t="str">
        <f t="shared" si="18"/>
        <v xml:space="preserve"> -</v>
      </c>
      <c r="AX31" s="49">
        <v>0</v>
      </c>
      <c r="AY31" s="54">
        <v>0</v>
      </c>
      <c r="AZ31" s="54">
        <v>0</v>
      </c>
      <c r="BA31" s="116" t="str">
        <f t="shared" si="19"/>
        <v xml:space="preserve"> -</v>
      </c>
      <c r="BB31" s="277" t="str">
        <f t="shared" si="20"/>
        <v xml:space="preserve"> -</v>
      </c>
      <c r="BC31" s="48">
        <v>0</v>
      </c>
      <c r="BD31" s="54">
        <v>0</v>
      </c>
      <c r="BE31" s="54">
        <v>0</v>
      </c>
      <c r="BF31" s="116" t="str">
        <f t="shared" si="21"/>
        <v xml:space="preserve"> -</v>
      </c>
      <c r="BG31" s="277" t="str">
        <f t="shared" si="22"/>
        <v xml:space="preserve"> -</v>
      </c>
      <c r="BH31" s="826">
        <f t="shared" si="23"/>
        <v>0</v>
      </c>
      <c r="BI31" s="827">
        <f t="shared" si="24"/>
        <v>0</v>
      </c>
      <c r="BJ31" s="827">
        <f t="shared" si="25"/>
        <v>0</v>
      </c>
      <c r="BK31" s="383" t="str">
        <f t="shared" si="26"/>
        <v xml:space="preserve"> -</v>
      </c>
      <c r="BL31" s="276" t="str">
        <f t="shared" si="27"/>
        <v xml:space="preserve"> -</v>
      </c>
      <c r="BM31" s="462" t="s">
        <v>1223</v>
      </c>
      <c r="BN31" s="186" t="s">
        <v>1229</v>
      </c>
      <c r="BO31" s="187" t="s">
        <v>1959</v>
      </c>
    </row>
    <row r="32" spans="2:67" ht="45.75" customHeight="1">
      <c r="B32" s="803"/>
      <c r="C32" s="804"/>
      <c r="D32" s="805"/>
      <c r="E32" s="710"/>
      <c r="F32" s="633"/>
      <c r="G32" s="705"/>
      <c r="H32" s="695"/>
      <c r="I32" s="842"/>
      <c r="J32" s="807"/>
      <c r="K32" s="808"/>
      <c r="L32" s="23" t="s">
        <v>42</v>
      </c>
      <c r="M32" s="122" t="s">
        <v>1219</v>
      </c>
      <c r="N32" s="23" t="s">
        <v>1247</v>
      </c>
      <c r="O32" s="34">
        <v>0</v>
      </c>
      <c r="P32" s="54">
        <v>48</v>
      </c>
      <c r="Q32" s="54">
        <v>4</v>
      </c>
      <c r="R32" s="308">
        <f t="shared" si="11"/>
        <v>8.3333333333333329E-2</v>
      </c>
      <c r="S32" s="54">
        <v>15</v>
      </c>
      <c r="T32" s="308">
        <f t="shared" si="12"/>
        <v>0.3125</v>
      </c>
      <c r="U32" s="54">
        <v>14</v>
      </c>
      <c r="V32" s="310">
        <f t="shared" si="13"/>
        <v>0.29166666666666669</v>
      </c>
      <c r="W32" s="41">
        <v>15</v>
      </c>
      <c r="X32" s="310">
        <f t="shared" si="14"/>
        <v>0.3125</v>
      </c>
      <c r="Y32" s="48">
        <v>3</v>
      </c>
      <c r="Z32" s="54">
        <v>0</v>
      </c>
      <c r="AA32" s="54">
        <v>0</v>
      </c>
      <c r="AB32" s="43">
        <v>0</v>
      </c>
      <c r="AC32" s="233">
        <f t="shared" si="1"/>
        <v>0.75</v>
      </c>
      <c r="AD32" s="568">
        <f t="shared" si="2"/>
        <v>0.75</v>
      </c>
      <c r="AE32" s="79">
        <f t="shared" si="3"/>
        <v>0</v>
      </c>
      <c r="AF32" s="568">
        <f t="shared" si="4"/>
        <v>0</v>
      </c>
      <c r="AG32" s="79">
        <f t="shared" si="5"/>
        <v>0</v>
      </c>
      <c r="AH32" s="568">
        <f t="shared" si="6"/>
        <v>0</v>
      </c>
      <c r="AI32" s="79">
        <f t="shared" si="7"/>
        <v>0</v>
      </c>
      <c r="AJ32" s="568">
        <f t="shared" si="8"/>
        <v>0</v>
      </c>
      <c r="AK32" s="809">
        <f>+SUM(Y32:AB32)/P32</f>
        <v>6.25E-2</v>
      </c>
      <c r="AL32" s="568">
        <f t="shared" si="9"/>
        <v>6.25E-2</v>
      </c>
      <c r="AM32" s="810">
        <f t="shared" si="10"/>
        <v>6.25E-2</v>
      </c>
      <c r="AN32" s="49">
        <v>0</v>
      </c>
      <c r="AO32" s="54">
        <v>0</v>
      </c>
      <c r="AP32" s="54">
        <v>0</v>
      </c>
      <c r="AQ32" s="116" t="str">
        <f t="shared" si="15"/>
        <v xml:space="preserve"> -</v>
      </c>
      <c r="AR32" s="277" t="str">
        <f t="shared" si="16"/>
        <v xml:space="preserve"> -</v>
      </c>
      <c r="AS32" s="48">
        <v>27500</v>
      </c>
      <c r="AT32" s="54">
        <v>0</v>
      </c>
      <c r="AU32" s="54">
        <v>0</v>
      </c>
      <c r="AV32" s="116">
        <f t="shared" si="17"/>
        <v>0</v>
      </c>
      <c r="AW32" s="277" t="str">
        <f t="shared" si="18"/>
        <v xml:space="preserve"> -</v>
      </c>
      <c r="AX32" s="49">
        <v>0</v>
      </c>
      <c r="AY32" s="54">
        <v>0</v>
      </c>
      <c r="AZ32" s="54">
        <v>0</v>
      </c>
      <c r="BA32" s="116" t="str">
        <f t="shared" si="19"/>
        <v xml:space="preserve"> -</v>
      </c>
      <c r="BB32" s="277" t="str">
        <f t="shared" si="20"/>
        <v xml:space="preserve"> -</v>
      </c>
      <c r="BC32" s="48">
        <v>0</v>
      </c>
      <c r="BD32" s="54">
        <v>0</v>
      </c>
      <c r="BE32" s="54">
        <v>0</v>
      </c>
      <c r="BF32" s="116" t="str">
        <f t="shared" si="21"/>
        <v xml:space="preserve"> -</v>
      </c>
      <c r="BG32" s="277" t="str">
        <f t="shared" si="22"/>
        <v xml:space="preserve"> -</v>
      </c>
      <c r="BH32" s="811">
        <f t="shared" si="23"/>
        <v>27500</v>
      </c>
      <c r="BI32" s="812">
        <f t="shared" si="24"/>
        <v>0</v>
      </c>
      <c r="BJ32" s="812">
        <f t="shared" si="25"/>
        <v>0</v>
      </c>
      <c r="BK32" s="381">
        <f t="shared" si="26"/>
        <v>0</v>
      </c>
      <c r="BL32" s="277" t="str">
        <f t="shared" si="27"/>
        <v xml:space="preserve"> -</v>
      </c>
      <c r="BM32" s="462" t="s">
        <v>1223</v>
      </c>
      <c r="BN32" s="186" t="s">
        <v>1229</v>
      </c>
      <c r="BO32" s="187" t="s">
        <v>1952</v>
      </c>
    </row>
    <row r="33" spans="2:67" ht="45.75" customHeight="1">
      <c r="B33" s="803"/>
      <c r="C33" s="804"/>
      <c r="D33" s="805"/>
      <c r="E33" s="710"/>
      <c r="F33" s="633"/>
      <c r="G33" s="705"/>
      <c r="H33" s="695"/>
      <c r="I33" s="842"/>
      <c r="J33" s="807"/>
      <c r="K33" s="808"/>
      <c r="L33" s="23" t="s">
        <v>43</v>
      </c>
      <c r="M33" s="122" t="s">
        <v>1219</v>
      </c>
      <c r="N33" s="23" t="s">
        <v>1248</v>
      </c>
      <c r="O33" s="34">
        <v>0</v>
      </c>
      <c r="P33" s="54">
        <v>1</v>
      </c>
      <c r="Q33" s="54">
        <v>0</v>
      </c>
      <c r="R33" s="308">
        <v>0</v>
      </c>
      <c r="S33" s="54">
        <v>1</v>
      </c>
      <c r="T33" s="308">
        <v>0.33</v>
      </c>
      <c r="U33" s="54">
        <v>1</v>
      </c>
      <c r="V33" s="310">
        <v>0.33</v>
      </c>
      <c r="W33" s="41">
        <v>1</v>
      </c>
      <c r="X33" s="310">
        <v>0.34</v>
      </c>
      <c r="Y33" s="48">
        <v>0.33</v>
      </c>
      <c r="Z33" s="54">
        <v>0.4</v>
      </c>
      <c r="AA33" s="54">
        <v>0</v>
      </c>
      <c r="AB33" s="43">
        <v>0</v>
      </c>
      <c r="AC33" s="233" t="str">
        <f t="shared" si="1"/>
        <v xml:space="preserve"> -</v>
      </c>
      <c r="AD33" s="568" t="str">
        <f t="shared" si="2"/>
        <v xml:space="preserve"> -</v>
      </c>
      <c r="AE33" s="79">
        <f t="shared" si="3"/>
        <v>0.4</v>
      </c>
      <c r="AF33" s="568">
        <f t="shared" si="4"/>
        <v>0.4</v>
      </c>
      <c r="AG33" s="79">
        <f t="shared" si="5"/>
        <v>0</v>
      </c>
      <c r="AH33" s="568">
        <f t="shared" si="6"/>
        <v>0</v>
      </c>
      <c r="AI33" s="79">
        <f t="shared" si="7"/>
        <v>0</v>
      </c>
      <c r="AJ33" s="568">
        <f t="shared" si="8"/>
        <v>0</v>
      </c>
      <c r="AK33" s="809">
        <f>+AVERAGE(Z33:AB33)/P33</f>
        <v>0.13333333333333333</v>
      </c>
      <c r="AL33" s="568">
        <f t="shared" si="9"/>
        <v>0.13333333333333333</v>
      </c>
      <c r="AM33" s="810">
        <f t="shared" si="10"/>
        <v>0.13333333333333333</v>
      </c>
      <c r="AN33" s="49">
        <v>0</v>
      </c>
      <c r="AO33" s="54">
        <v>0</v>
      </c>
      <c r="AP33" s="54">
        <v>0</v>
      </c>
      <c r="AQ33" s="116" t="str">
        <f t="shared" si="15"/>
        <v xml:space="preserve"> -</v>
      </c>
      <c r="AR33" s="277" t="str">
        <f t="shared" si="16"/>
        <v xml:space="preserve"> -</v>
      </c>
      <c r="AS33" s="48">
        <v>0</v>
      </c>
      <c r="AT33" s="54">
        <v>0</v>
      </c>
      <c r="AU33" s="54">
        <v>0</v>
      </c>
      <c r="AV33" s="116" t="str">
        <f t="shared" si="17"/>
        <v xml:space="preserve"> -</v>
      </c>
      <c r="AW33" s="277" t="str">
        <f t="shared" si="18"/>
        <v xml:space="preserve"> -</v>
      </c>
      <c r="AX33" s="49">
        <v>0</v>
      </c>
      <c r="AY33" s="54">
        <v>0</v>
      </c>
      <c r="AZ33" s="54">
        <v>0</v>
      </c>
      <c r="BA33" s="116" t="str">
        <f t="shared" si="19"/>
        <v xml:space="preserve"> -</v>
      </c>
      <c r="BB33" s="277" t="str">
        <f t="shared" si="20"/>
        <v xml:space="preserve"> -</v>
      </c>
      <c r="BC33" s="48">
        <v>0</v>
      </c>
      <c r="BD33" s="54">
        <v>0</v>
      </c>
      <c r="BE33" s="54">
        <v>0</v>
      </c>
      <c r="BF33" s="116" t="str">
        <f t="shared" si="21"/>
        <v xml:space="preserve"> -</v>
      </c>
      <c r="BG33" s="277" t="str">
        <f t="shared" si="22"/>
        <v xml:space="preserve"> -</v>
      </c>
      <c r="BH33" s="826">
        <f t="shared" si="23"/>
        <v>0</v>
      </c>
      <c r="BI33" s="827">
        <f t="shared" si="24"/>
        <v>0</v>
      </c>
      <c r="BJ33" s="827">
        <f t="shared" si="25"/>
        <v>0</v>
      </c>
      <c r="BK33" s="383" t="str">
        <f t="shared" si="26"/>
        <v xml:space="preserve"> -</v>
      </c>
      <c r="BL33" s="276" t="str">
        <f t="shared" si="27"/>
        <v xml:space="preserve"> -</v>
      </c>
      <c r="BM33" s="462" t="s">
        <v>1223</v>
      </c>
      <c r="BN33" s="186" t="s">
        <v>1229</v>
      </c>
      <c r="BO33" s="187" t="s">
        <v>1960</v>
      </c>
    </row>
    <row r="34" spans="2:67" ht="60" customHeight="1" thickBot="1">
      <c r="B34" s="803"/>
      <c r="C34" s="804"/>
      <c r="D34" s="805"/>
      <c r="E34" s="710"/>
      <c r="F34" s="633"/>
      <c r="G34" s="705"/>
      <c r="H34" s="695"/>
      <c r="I34" s="842"/>
      <c r="J34" s="843"/>
      <c r="K34" s="814"/>
      <c r="L34" s="25" t="s">
        <v>44</v>
      </c>
      <c r="M34" s="125" t="s">
        <v>1219</v>
      </c>
      <c r="N34" s="25" t="s">
        <v>1249</v>
      </c>
      <c r="O34" s="38">
        <v>0</v>
      </c>
      <c r="P34" s="98">
        <v>1</v>
      </c>
      <c r="Q34" s="98">
        <v>0</v>
      </c>
      <c r="R34" s="311">
        <v>0</v>
      </c>
      <c r="S34" s="98">
        <v>1</v>
      </c>
      <c r="T34" s="311">
        <v>0.33</v>
      </c>
      <c r="U34" s="98">
        <v>1</v>
      </c>
      <c r="V34" s="312">
        <v>0.33</v>
      </c>
      <c r="W34" s="44">
        <v>1</v>
      </c>
      <c r="X34" s="312">
        <v>0.34</v>
      </c>
      <c r="Y34" s="56">
        <v>0.5</v>
      </c>
      <c r="Z34" s="86">
        <v>0.2</v>
      </c>
      <c r="AA34" s="86">
        <v>0</v>
      </c>
      <c r="AB34" s="64">
        <v>0</v>
      </c>
      <c r="AC34" s="232" t="str">
        <f t="shared" si="1"/>
        <v xml:space="preserve"> -</v>
      </c>
      <c r="AD34" s="815" t="str">
        <f t="shared" si="2"/>
        <v xml:space="preserve"> -</v>
      </c>
      <c r="AE34" s="102">
        <f t="shared" si="3"/>
        <v>0.2</v>
      </c>
      <c r="AF34" s="815">
        <f t="shared" si="4"/>
        <v>0.2</v>
      </c>
      <c r="AG34" s="102">
        <f t="shared" si="5"/>
        <v>0</v>
      </c>
      <c r="AH34" s="815">
        <f t="shared" si="6"/>
        <v>0</v>
      </c>
      <c r="AI34" s="102">
        <f t="shared" si="7"/>
        <v>0</v>
      </c>
      <c r="AJ34" s="815">
        <f t="shared" si="8"/>
        <v>0</v>
      </c>
      <c r="AK34" s="816">
        <f t="shared" si="28"/>
        <v>0.17499999999999999</v>
      </c>
      <c r="AL34" s="815">
        <f t="shared" si="9"/>
        <v>0.17499999999999999</v>
      </c>
      <c r="AM34" s="817">
        <f t="shared" si="10"/>
        <v>0.17499999999999999</v>
      </c>
      <c r="AN34" s="51">
        <v>0</v>
      </c>
      <c r="AO34" s="98">
        <v>0</v>
      </c>
      <c r="AP34" s="98">
        <v>0</v>
      </c>
      <c r="AQ34" s="136" t="str">
        <f t="shared" si="15"/>
        <v xml:space="preserve"> -</v>
      </c>
      <c r="AR34" s="280" t="str">
        <f t="shared" si="16"/>
        <v xml:space="preserve"> -</v>
      </c>
      <c r="AS34" s="50">
        <v>0</v>
      </c>
      <c r="AT34" s="98">
        <v>0</v>
      </c>
      <c r="AU34" s="98">
        <v>0</v>
      </c>
      <c r="AV34" s="136" t="str">
        <f t="shared" si="17"/>
        <v xml:space="preserve"> -</v>
      </c>
      <c r="AW34" s="280" t="str">
        <f t="shared" si="18"/>
        <v xml:space="preserve"> -</v>
      </c>
      <c r="AX34" s="51">
        <v>0</v>
      </c>
      <c r="AY34" s="98">
        <v>0</v>
      </c>
      <c r="AZ34" s="98">
        <v>0</v>
      </c>
      <c r="BA34" s="136" t="str">
        <f t="shared" si="19"/>
        <v xml:space="preserve"> -</v>
      </c>
      <c r="BB34" s="280" t="str">
        <f t="shared" si="20"/>
        <v xml:space="preserve"> -</v>
      </c>
      <c r="BC34" s="50">
        <v>0</v>
      </c>
      <c r="BD34" s="98">
        <v>0</v>
      </c>
      <c r="BE34" s="98">
        <v>0</v>
      </c>
      <c r="BF34" s="136" t="str">
        <f t="shared" si="21"/>
        <v xml:space="preserve"> -</v>
      </c>
      <c r="BG34" s="280" t="str">
        <f t="shared" si="22"/>
        <v xml:space="preserve"> -</v>
      </c>
      <c r="BH34" s="844">
        <f t="shared" si="23"/>
        <v>0</v>
      </c>
      <c r="BI34" s="845">
        <f t="shared" si="24"/>
        <v>0</v>
      </c>
      <c r="BJ34" s="845">
        <f t="shared" si="25"/>
        <v>0</v>
      </c>
      <c r="BK34" s="384" t="str">
        <f t="shared" si="26"/>
        <v xml:space="preserve"> -</v>
      </c>
      <c r="BL34" s="280" t="str">
        <f t="shared" si="27"/>
        <v xml:space="preserve"> -</v>
      </c>
      <c r="BM34" s="820" t="s">
        <v>1223</v>
      </c>
      <c r="BN34" s="821" t="s">
        <v>1229</v>
      </c>
      <c r="BO34" s="822" t="s">
        <v>1960</v>
      </c>
    </row>
    <row r="35" spans="2:67" ht="30" customHeight="1">
      <c r="B35" s="803"/>
      <c r="C35" s="804"/>
      <c r="D35" s="805"/>
      <c r="E35" s="710"/>
      <c r="F35" s="633"/>
      <c r="G35" s="705"/>
      <c r="H35" s="695"/>
      <c r="I35" s="842"/>
      <c r="J35" s="793">
        <f>+RESUMEN!J13</f>
        <v>0.41384615384615392</v>
      </c>
      <c r="K35" s="794" t="s">
        <v>89</v>
      </c>
      <c r="L35" s="22" t="s">
        <v>45</v>
      </c>
      <c r="M35" s="127">
        <v>2210216</v>
      </c>
      <c r="N35" s="22" t="s">
        <v>1250</v>
      </c>
      <c r="O35" s="36">
        <v>1</v>
      </c>
      <c r="P35" s="87">
        <v>1</v>
      </c>
      <c r="Q35" s="87">
        <v>1</v>
      </c>
      <c r="R35" s="307">
        <v>0.25</v>
      </c>
      <c r="S35" s="87">
        <v>1</v>
      </c>
      <c r="T35" s="307">
        <v>0.25</v>
      </c>
      <c r="U35" s="87">
        <v>1</v>
      </c>
      <c r="V35" s="309">
        <v>0.25</v>
      </c>
      <c r="W35" s="135">
        <v>1</v>
      </c>
      <c r="X35" s="316">
        <v>0.25</v>
      </c>
      <c r="Y35" s="231">
        <v>1</v>
      </c>
      <c r="Z35" s="87">
        <v>0.17</v>
      </c>
      <c r="AA35" s="87">
        <v>0</v>
      </c>
      <c r="AB35" s="68">
        <v>0</v>
      </c>
      <c r="AC35" s="823">
        <f t="shared" si="1"/>
        <v>1</v>
      </c>
      <c r="AD35" s="567">
        <f t="shared" si="2"/>
        <v>1</v>
      </c>
      <c r="AE35" s="106">
        <f t="shared" si="3"/>
        <v>0.17</v>
      </c>
      <c r="AF35" s="567">
        <f t="shared" si="4"/>
        <v>0.17</v>
      </c>
      <c r="AG35" s="106">
        <f t="shared" si="5"/>
        <v>0</v>
      </c>
      <c r="AH35" s="567">
        <f t="shared" si="6"/>
        <v>0</v>
      </c>
      <c r="AI35" s="106">
        <f t="shared" si="7"/>
        <v>0</v>
      </c>
      <c r="AJ35" s="567">
        <f t="shared" si="8"/>
        <v>0</v>
      </c>
      <c r="AK35" s="824">
        <f t="shared" si="28"/>
        <v>0.29249999999999998</v>
      </c>
      <c r="AL35" s="567">
        <f t="shared" si="9"/>
        <v>0.29249999999999998</v>
      </c>
      <c r="AM35" s="825">
        <f t="shared" si="10"/>
        <v>0.29249999999999998</v>
      </c>
      <c r="AN35" s="46">
        <v>500000</v>
      </c>
      <c r="AO35" s="84">
        <v>483730</v>
      </c>
      <c r="AP35" s="84">
        <v>0</v>
      </c>
      <c r="AQ35" s="135">
        <f t="shared" si="15"/>
        <v>0.96745999999999999</v>
      </c>
      <c r="AR35" s="283" t="str">
        <f t="shared" si="16"/>
        <v xml:space="preserve"> -</v>
      </c>
      <c r="AS35" s="46">
        <v>570000</v>
      </c>
      <c r="AT35" s="84">
        <v>373230</v>
      </c>
      <c r="AU35" s="84">
        <v>0</v>
      </c>
      <c r="AV35" s="135">
        <f t="shared" si="17"/>
        <v>0.65478947368421048</v>
      </c>
      <c r="AW35" s="283" t="str">
        <f t="shared" si="18"/>
        <v xml:space="preserve"> -</v>
      </c>
      <c r="AX35" s="47">
        <v>873620</v>
      </c>
      <c r="AY35" s="84">
        <v>0</v>
      </c>
      <c r="AZ35" s="84">
        <v>0</v>
      </c>
      <c r="BA35" s="135">
        <f t="shared" si="19"/>
        <v>0</v>
      </c>
      <c r="BB35" s="283" t="str">
        <f t="shared" si="20"/>
        <v xml:space="preserve"> -</v>
      </c>
      <c r="BC35" s="46">
        <v>912933</v>
      </c>
      <c r="BD35" s="84">
        <v>0</v>
      </c>
      <c r="BE35" s="84">
        <v>0</v>
      </c>
      <c r="BF35" s="135">
        <f t="shared" si="21"/>
        <v>0</v>
      </c>
      <c r="BG35" s="283" t="str">
        <f t="shared" si="22"/>
        <v xml:space="preserve"> -</v>
      </c>
      <c r="BH35" s="798">
        <f t="shared" si="23"/>
        <v>2856553</v>
      </c>
      <c r="BI35" s="799">
        <f t="shared" si="24"/>
        <v>856960</v>
      </c>
      <c r="BJ35" s="799">
        <f t="shared" si="25"/>
        <v>0</v>
      </c>
      <c r="BK35" s="380">
        <f t="shared" si="26"/>
        <v>0.29999793457359269</v>
      </c>
      <c r="BL35" s="283" t="str">
        <f t="shared" si="27"/>
        <v xml:space="preserve"> -</v>
      </c>
      <c r="BM35" s="800" t="s">
        <v>1223</v>
      </c>
      <c r="BN35" s="846" t="s">
        <v>1229</v>
      </c>
      <c r="BO35" s="802" t="s">
        <v>1953</v>
      </c>
    </row>
    <row r="36" spans="2:67" ht="30" customHeight="1">
      <c r="B36" s="803"/>
      <c r="C36" s="804"/>
      <c r="D36" s="805"/>
      <c r="E36" s="710"/>
      <c r="F36" s="633"/>
      <c r="G36" s="705"/>
      <c r="H36" s="695"/>
      <c r="I36" s="842"/>
      <c r="J36" s="807"/>
      <c r="K36" s="808"/>
      <c r="L36" s="23" t="s">
        <v>46</v>
      </c>
      <c r="M36" s="122">
        <v>2210706</v>
      </c>
      <c r="N36" s="23" t="s">
        <v>1251</v>
      </c>
      <c r="O36" s="34">
        <v>1</v>
      </c>
      <c r="P36" s="54">
        <v>1</v>
      </c>
      <c r="Q36" s="54">
        <v>1</v>
      </c>
      <c r="R36" s="308">
        <v>0.25</v>
      </c>
      <c r="S36" s="54">
        <v>1</v>
      </c>
      <c r="T36" s="308">
        <v>0.25</v>
      </c>
      <c r="U36" s="54">
        <v>1</v>
      </c>
      <c r="V36" s="310">
        <v>0.25</v>
      </c>
      <c r="W36" s="41">
        <v>1</v>
      </c>
      <c r="X36" s="317">
        <v>0.25</v>
      </c>
      <c r="Y36" s="48">
        <v>1</v>
      </c>
      <c r="Z36" s="54">
        <v>1</v>
      </c>
      <c r="AA36" s="54">
        <v>0</v>
      </c>
      <c r="AB36" s="43">
        <v>0</v>
      </c>
      <c r="AC36" s="233">
        <f t="shared" si="1"/>
        <v>1</v>
      </c>
      <c r="AD36" s="568">
        <f t="shared" si="2"/>
        <v>1</v>
      </c>
      <c r="AE36" s="79">
        <f t="shared" si="3"/>
        <v>1</v>
      </c>
      <c r="AF36" s="568">
        <f t="shared" si="4"/>
        <v>1</v>
      </c>
      <c r="AG36" s="79">
        <f t="shared" si="5"/>
        <v>0</v>
      </c>
      <c r="AH36" s="568">
        <f t="shared" si="6"/>
        <v>0</v>
      </c>
      <c r="AI36" s="79">
        <f t="shared" si="7"/>
        <v>0</v>
      </c>
      <c r="AJ36" s="568">
        <f t="shared" si="8"/>
        <v>0</v>
      </c>
      <c r="AK36" s="809">
        <f t="shared" si="28"/>
        <v>0.5</v>
      </c>
      <c r="AL36" s="568">
        <f t="shared" si="9"/>
        <v>0.5</v>
      </c>
      <c r="AM36" s="810">
        <f t="shared" si="10"/>
        <v>0.5</v>
      </c>
      <c r="AN36" s="48">
        <v>300000</v>
      </c>
      <c r="AO36" s="54">
        <v>246783</v>
      </c>
      <c r="AP36" s="54">
        <v>0</v>
      </c>
      <c r="AQ36" s="116">
        <f t="shared" si="15"/>
        <v>0.82260999999999995</v>
      </c>
      <c r="AR36" s="277" t="str">
        <f t="shared" si="16"/>
        <v xml:space="preserve"> -</v>
      </c>
      <c r="AS36" s="48">
        <v>410000</v>
      </c>
      <c r="AT36" s="54">
        <v>379198</v>
      </c>
      <c r="AU36" s="54">
        <v>0</v>
      </c>
      <c r="AV36" s="116">
        <f t="shared" si="17"/>
        <v>0.92487317073170727</v>
      </c>
      <c r="AW36" s="277" t="str">
        <f t="shared" si="18"/>
        <v xml:space="preserve"> -</v>
      </c>
      <c r="AX36" s="49">
        <v>0</v>
      </c>
      <c r="AY36" s="54">
        <v>0</v>
      </c>
      <c r="AZ36" s="54">
        <v>0</v>
      </c>
      <c r="BA36" s="116" t="str">
        <f t="shared" si="19"/>
        <v xml:space="preserve"> -</v>
      </c>
      <c r="BB36" s="277" t="str">
        <f t="shared" si="20"/>
        <v xml:space="preserve"> -</v>
      </c>
      <c r="BC36" s="48">
        <v>0</v>
      </c>
      <c r="BD36" s="54">
        <v>0</v>
      </c>
      <c r="BE36" s="54">
        <v>0</v>
      </c>
      <c r="BF36" s="116" t="str">
        <f t="shared" si="21"/>
        <v xml:space="preserve"> -</v>
      </c>
      <c r="BG36" s="277" t="str">
        <f t="shared" si="22"/>
        <v xml:space="preserve"> -</v>
      </c>
      <c r="BH36" s="811">
        <f t="shared" si="23"/>
        <v>710000</v>
      </c>
      <c r="BI36" s="812">
        <f t="shared" si="24"/>
        <v>625981</v>
      </c>
      <c r="BJ36" s="812">
        <f t="shared" si="25"/>
        <v>0</v>
      </c>
      <c r="BK36" s="381">
        <f t="shared" si="26"/>
        <v>0.88166338028169011</v>
      </c>
      <c r="BL36" s="277" t="str">
        <f t="shared" si="27"/>
        <v xml:space="preserve"> -</v>
      </c>
      <c r="BM36" s="462" t="s">
        <v>1223</v>
      </c>
      <c r="BN36" s="847" t="s">
        <v>1252</v>
      </c>
      <c r="BO36" s="187" t="s">
        <v>1953</v>
      </c>
    </row>
    <row r="37" spans="2:67" ht="30" customHeight="1">
      <c r="B37" s="803"/>
      <c r="C37" s="804"/>
      <c r="D37" s="805"/>
      <c r="E37" s="710"/>
      <c r="F37" s="633"/>
      <c r="G37" s="705"/>
      <c r="H37" s="695"/>
      <c r="I37" s="848"/>
      <c r="J37" s="807"/>
      <c r="K37" s="808"/>
      <c r="L37" s="23" t="s">
        <v>47</v>
      </c>
      <c r="M37" s="122">
        <v>2210706</v>
      </c>
      <c r="N37" s="23" t="s">
        <v>1253</v>
      </c>
      <c r="O37" s="34">
        <v>0</v>
      </c>
      <c r="P37" s="54">
        <v>100</v>
      </c>
      <c r="Q37" s="54">
        <v>25</v>
      </c>
      <c r="R37" s="308">
        <f t="shared" si="11"/>
        <v>0.25</v>
      </c>
      <c r="S37" s="54">
        <v>25</v>
      </c>
      <c r="T37" s="308">
        <f t="shared" si="12"/>
        <v>0.25</v>
      </c>
      <c r="U37" s="54">
        <v>25</v>
      </c>
      <c r="V37" s="310">
        <f t="shared" si="13"/>
        <v>0.25</v>
      </c>
      <c r="W37" s="41">
        <v>25</v>
      </c>
      <c r="X37" s="317">
        <f t="shared" si="14"/>
        <v>0.25</v>
      </c>
      <c r="Y37" s="48">
        <v>55</v>
      </c>
      <c r="Z37" s="54">
        <v>0</v>
      </c>
      <c r="AA37" s="54">
        <v>0</v>
      </c>
      <c r="AB37" s="43">
        <v>0</v>
      </c>
      <c r="AC37" s="233">
        <f t="shared" si="1"/>
        <v>2.2000000000000002</v>
      </c>
      <c r="AD37" s="568">
        <f t="shared" si="2"/>
        <v>1</v>
      </c>
      <c r="AE37" s="79">
        <f t="shared" si="3"/>
        <v>0</v>
      </c>
      <c r="AF37" s="568">
        <f t="shared" si="4"/>
        <v>0</v>
      </c>
      <c r="AG37" s="79">
        <f t="shared" si="5"/>
        <v>0</v>
      </c>
      <c r="AH37" s="568">
        <f t="shared" si="6"/>
        <v>0</v>
      </c>
      <c r="AI37" s="79">
        <f t="shared" si="7"/>
        <v>0</v>
      </c>
      <c r="AJ37" s="568">
        <f t="shared" si="8"/>
        <v>0</v>
      </c>
      <c r="AK37" s="809">
        <f>+SUM(Y37:AB37)/P37</f>
        <v>0.55000000000000004</v>
      </c>
      <c r="AL37" s="568">
        <f t="shared" si="9"/>
        <v>0.55000000000000004</v>
      </c>
      <c r="AM37" s="810">
        <f t="shared" si="10"/>
        <v>0.55000000000000004</v>
      </c>
      <c r="AN37" s="48">
        <v>35000</v>
      </c>
      <c r="AO37" s="54">
        <v>15000</v>
      </c>
      <c r="AP37" s="54">
        <v>0</v>
      </c>
      <c r="AQ37" s="116">
        <f t="shared" si="15"/>
        <v>0.42857142857142855</v>
      </c>
      <c r="AR37" s="277" t="str">
        <f t="shared" si="16"/>
        <v xml:space="preserve"> -</v>
      </c>
      <c r="AS37" s="48">
        <v>0</v>
      </c>
      <c r="AT37" s="54">
        <v>0</v>
      </c>
      <c r="AU37" s="54">
        <v>0</v>
      </c>
      <c r="AV37" s="116" t="str">
        <f t="shared" si="17"/>
        <v xml:space="preserve"> -</v>
      </c>
      <c r="AW37" s="277" t="str">
        <f t="shared" si="18"/>
        <v xml:space="preserve"> -</v>
      </c>
      <c r="AX37" s="49">
        <v>26125</v>
      </c>
      <c r="AY37" s="54">
        <v>0</v>
      </c>
      <c r="AZ37" s="54">
        <v>0</v>
      </c>
      <c r="BA37" s="116">
        <f t="shared" si="19"/>
        <v>0</v>
      </c>
      <c r="BB37" s="277" t="str">
        <f t="shared" si="20"/>
        <v xml:space="preserve"> -</v>
      </c>
      <c r="BC37" s="48">
        <v>27300</v>
      </c>
      <c r="BD37" s="54">
        <v>0</v>
      </c>
      <c r="BE37" s="54">
        <v>0</v>
      </c>
      <c r="BF37" s="116">
        <f t="shared" si="21"/>
        <v>0</v>
      </c>
      <c r="BG37" s="277" t="str">
        <f t="shared" si="22"/>
        <v xml:space="preserve"> -</v>
      </c>
      <c r="BH37" s="826">
        <f t="shared" si="23"/>
        <v>88425</v>
      </c>
      <c r="BI37" s="827">
        <f t="shared" si="24"/>
        <v>15000</v>
      </c>
      <c r="BJ37" s="827">
        <f t="shared" si="25"/>
        <v>0</v>
      </c>
      <c r="BK37" s="383">
        <f t="shared" si="26"/>
        <v>0.16963528413910092</v>
      </c>
      <c r="BL37" s="276" t="str">
        <f t="shared" si="27"/>
        <v xml:space="preserve"> -</v>
      </c>
      <c r="BM37" s="462" t="s">
        <v>1223</v>
      </c>
      <c r="BN37" s="847" t="s">
        <v>1252</v>
      </c>
      <c r="BO37" s="187" t="s">
        <v>1953</v>
      </c>
    </row>
    <row r="38" spans="2:67" ht="30" customHeight="1">
      <c r="B38" s="803"/>
      <c r="C38" s="804"/>
      <c r="D38" s="805"/>
      <c r="E38" s="710"/>
      <c r="F38" s="633" t="s">
        <v>221</v>
      </c>
      <c r="G38" s="849">
        <v>0.3</v>
      </c>
      <c r="H38" s="849">
        <v>0.6</v>
      </c>
      <c r="I38" s="850">
        <f>+H38-G38</f>
        <v>0.3</v>
      </c>
      <c r="J38" s="807"/>
      <c r="K38" s="808"/>
      <c r="L38" s="23" t="s">
        <v>48</v>
      </c>
      <c r="M38" s="122" t="s">
        <v>1219</v>
      </c>
      <c r="N38" s="23" t="s">
        <v>1254</v>
      </c>
      <c r="O38" s="34">
        <v>0</v>
      </c>
      <c r="P38" s="54">
        <v>1</v>
      </c>
      <c r="Q38" s="54">
        <v>1</v>
      </c>
      <c r="R38" s="308">
        <v>0.25</v>
      </c>
      <c r="S38" s="54">
        <v>1</v>
      </c>
      <c r="T38" s="308">
        <v>0.25</v>
      </c>
      <c r="U38" s="54">
        <v>1</v>
      </c>
      <c r="V38" s="310">
        <v>0.25</v>
      </c>
      <c r="W38" s="41">
        <v>1</v>
      </c>
      <c r="X38" s="317">
        <v>0.25</v>
      </c>
      <c r="Y38" s="48">
        <v>1</v>
      </c>
      <c r="Z38" s="54">
        <v>1</v>
      </c>
      <c r="AA38" s="54">
        <v>0</v>
      </c>
      <c r="AB38" s="43">
        <v>0</v>
      </c>
      <c r="AC38" s="233">
        <f t="shared" si="1"/>
        <v>1</v>
      </c>
      <c r="AD38" s="568">
        <f t="shared" si="2"/>
        <v>1</v>
      </c>
      <c r="AE38" s="79">
        <f t="shared" si="3"/>
        <v>1</v>
      </c>
      <c r="AF38" s="568">
        <f t="shared" si="4"/>
        <v>1</v>
      </c>
      <c r="AG38" s="79">
        <f t="shared" si="5"/>
        <v>0</v>
      </c>
      <c r="AH38" s="568">
        <f t="shared" si="6"/>
        <v>0</v>
      </c>
      <c r="AI38" s="79">
        <f t="shared" si="7"/>
        <v>0</v>
      </c>
      <c r="AJ38" s="568">
        <f t="shared" si="8"/>
        <v>0</v>
      </c>
      <c r="AK38" s="809">
        <f t="shared" si="28"/>
        <v>0.5</v>
      </c>
      <c r="AL38" s="568">
        <f t="shared" si="9"/>
        <v>0.5</v>
      </c>
      <c r="AM38" s="810">
        <f t="shared" si="10"/>
        <v>0.5</v>
      </c>
      <c r="AN38" s="48">
        <v>0</v>
      </c>
      <c r="AO38" s="54">
        <v>0</v>
      </c>
      <c r="AP38" s="54">
        <v>0</v>
      </c>
      <c r="AQ38" s="116" t="str">
        <f t="shared" si="15"/>
        <v xml:space="preserve"> -</v>
      </c>
      <c r="AR38" s="277" t="str">
        <f t="shared" si="16"/>
        <v xml:space="preserve"> -</v>
      </c>
      <c r="AS38" s="48">
        <v>0</v>
      </c>
      <c r="AT38" s="54">
        <v>0</v>
      </c>
      <c r="AU38" s="54">
        <v>0</v>
      </c>
      <c r="AV38" s="116" t="str">
        <f t="shared" si="17"/>
        <v xml:space="preserve"> -</v>
      </c>
      <c r="AW38" s="277" t="str">
        <f t="shared" si="18"/>
        <v xml:space="preserve"> -</v>
      </c>
      <c r="AX38" s="49">
        <v>0</v>
      </c>
      <c r="AY38" s="54">
        <v>0</v>
      </c>
      <c r="AZ38" s="54">
        <v>0</v>
      </c>
      <c r="BA38" s="116" t="str">
        <f t="shared" si="19"/>
        <v xml:space="preserve"> -</v>
      </c>
      <c r="BB38" s="277" t="str">
        <f t="shared" si="20"/>
        <v xml:space="preserve"> -</v>
      </c>
      <c r="BC38" s="48">
        <v>0</v>
      </c>
      <c r="BD38" s="54">
        <v>0</v>
      </c>
      <c r="BE38" s="54">
        <v>0</v>
      </c>
      <c r="BF38" s="116" t="str">
        <f t="shared" si="21"/>
        <v xml:space="preserve"> -</v>
      </c>
      <c r="BG38" s="277" t="str">
        <f t="shared" si="22"/>
        <v xml:space="preserve"> -</v>
      </c>
      <c r="BH38" s="811">
        <f t="shared" si="23"/>
        <v>0</v>
      </c>
      <c r="BI38" s="812">
        <f t="shared" si="24"/>
        <v>0</v>
      </c>
      <c r="BJ38" s="812">
        <f t="shared" si="25"/>
        <v>0</v>
      </c>
      <c r="BK38" s="381" t="str">
        <f t="shared" si="26"/>
        <v xml:space="preserve"> -</v>
      </c>
      <c r="BL38" s="277" t="str">
        <f t="shared" si="27"/>
        <v xml:space="preserve"> -</v>
      </c>
      <c r="BM38" s="462" t="s">
        <v>1223</v>
      </c>
      <c r="BN38" s="847" t="s">
        <v>1255</v>
      </c>
      <c r="BO38" s="187" t="s">
        <v>1953</v>
      </c>
    </row>
    <row r="39" spans="2:67" ht="30" customHeight="1">
      <c r="B39" s="803"/>
      <c r="C39" s="804"/>
      <c r="D39" s="805"/>
      <c r="E39" s="710"/>
      <c r="F39" s="633"/>
      <c r="G39" s="849"/>
      <c r="H39" s="849"/>
      <c r="I39" s="851"/>
      <c r="J39" s="807"/>
      <c r="K39" s="808"/>
      <c r="L39" s="23" t="s">
        <v>49</v>
      </c>
      <c r="M39" s="122">
        <v>0</v>
      </c>
      <c r="N39" s="23" t="s">
        <v>1256</v>
      </c>
      <c r="O39" s="34">
        <v>1</v>
      </c>
      <c r="P39" s="54">
        <v>2</v>
      </c>
      <c r="Q39" s="54">
        <v>0</v>
      </c>
      <c r="R39" s="308">
        <f t="shared" si="11"/>
        <v>0</v>
      </c>
      <c r="S39" s="54">
        <v>1</v>
      </c>
      <c r="T39" s="308">
        <f t="shared" si="12"/>
        <v>0.5</v>
      </c>
      <c r="U39" s="54">
        <v>0</v>
      </c>
      <c r="V39" s="310">
        <f t="shared" si="13"/>
        <v>0</v>
      </c>
      <c r="W39" s="41">
        <v>1</v>
      </c>
      <c r="X39" s="317">
        <f t="shared" si="14"/>
        <v>0.5</v>
      </c>
      <c r="Y39" s="48">
        <v>0</v>
      </c>
      <c r="Z39" s="54">
        <v>0</v>
      </c>
      <c r="AA39" s="54">
        <v>0</v>
      </c>
      <c r="AB39" s="43">
        <v>0</v>
      </c>
      <c r="AC39" s="233" t="str">
        <f t="shared" si="1"/>
        <v xml:space="preserve"> -</v>
      </c>
      <c r="AD39" s="568" t="str">
        <f t="shared" si="2"/>
        <v xml:space="preserve"> -</v>
      </c>
      <c r="AE39" s="79">
        <f t="shared" si="3"/>
        <v>0</v>
      </c>
      <c r="AF39" s="568">
        <f t="shared" si="4"/>
        <v>0</v>
      </c>
      <c r="AG39" s="79" t="str">
        <f t="shared" si="5"/>
        <v xml:space="preserve"> -</v>
      </c>
      <c r="AH39" s="568" t="str">
        <f t="shared" si="6"/>
        <v xml:space="preserve"> -</v>
      </c>
      <c r="AI39" s="79">
        <f t="shared" si="7"/>
        <v>0</v>
      </c>
      <c r="AJ39" s="568">
        <f t="shared" si="8"/>
        <v>0</v>
      </c>
      <c r="AK39" s="809">
        <f>+SUM(Y39:AB39)/P39</f>
        <v>0</v>
      </c>
      <c r="AL39" s="568">
        <f t="shared" si="9"/>
        <v>0</v>
      </c>
      <c r="AM39" s="810">
        <f t="shared" si="10"/>
        <v>0</v>
      </c>
      <c r="AN39" s="48">
        <v>0</v>
      </c>
      <c r="AO39" s="54">
        <v>0</v>
      </c>
      <c r="AP39" s="54">
        <v>0</v>
      </c>
      <c r="AQ39" s="116" t="str">
        <f t="shared" si="15"/>
        <v xml:space="preserve"> -</v>
      </c>
      <c r="AR39" s="277" t="str">
        <f t="shared" si="16"/>
        <v xml:space="preserve"> -</v>
      </c>
      <c r="AS39" s="48">
        <v>40000</v>
      </c>
      <c r="AT39" s="54">
        <v>0</v>
      </c>
      <c r="AU39" s="54">
        <v>0</v>
      </c>
      <c r="AV39" s="116">
        <f t="shared" si="17"/>
        <v>0</v>
      </c>
      <c r="AW39" s="277" t="str">
        <f t="shared" si="18"/>
        <v xml:space="preserve"> -</v>
      </c>
      <c r="AX39" s="49">
        <v>0</v>
      </c>
      <c r="AY39" s="54">
        <v>0</v>
      </c>
      <c r="AZ39" s="54">
        <v>0</v>
      </c>
      <c r="BA39" s="116" t="str">
        <f t="shared" si="19"/>
        <v xml:space="preserve"> -</v>
      </c>
      <c r="BB39" s="277" t="str">
        <f t="shared" si="20"/>
        <v xml:space="preserve"> -</v>
      </c>
      <c r="BC39" s="48">
        <v>41800</v>
      </c>
      <c r="BD39" s="54">
        <v>0</v>
      </c>
      <c r="BE39" s="54">
        <v>0</v>
      </c>
      <c r="BF39" s="116">
        <f t="shared" si="21"/>
        <v>0</v>
      </c>
      <c r="BG39" s="277" t="str">
        <f t="shared" si="22"/>
        <v xml:space="preserve"> -</v>
      </c>
      <c r="BH39" s="826">
        <f t="shared" si="23"/>
        <v>81800</v>
      </c>
      <c r="BI39" s="827">
        <f t="shared" si="24"/>
        <v>0</v>
      </c>
      <c r="BJ39" s="827">
        <f t="shared" si="25"/>
        <v>0</v>
      </c>
      <c r="BK39" s="383">
        <f t="shared" si="26"/>
        <v>0</v>
      </c>
      <c r="BL39" s="276" t="str">
        <f t="shared" si="27"/>
        <v xml:space="preserve"> -</v>
      </c>
      <c r="BM39" s="462" t="s">
        <v>1223</v>
      </c>
      <c r="BN39" s="847" t="s">
        <v>1252</v>
      </c>
      <c r="BO39" s="187" t="s">
        <v>1953</v>
      </c>
    </row>
    <row r="40" spans="2:67" ht="30" customHeight="1">
      <c r="B40" s="803"/>
      <c r="C40" s="804"/>
      <c r="D40" s="805"/>
      <c r="E40" s="710"/>
      <c r="F40" s="633"/>
      <c r="G40" s="849"/>
      <c r="H40" s="849"/>
      <c r="I40" s="851"/>
      <c r="J40" s="807"/>
      <c r="K40" s="808"/>
      <c r="L40" s="23" t="s">
        <v>50</v>
      </c>
      <c r="M40" s="122">
        <v>2210706</v>
      </c>
      <c r="N40" s="23" t="s">
        <v>1257</v>
      </c>
      <c r="O40" s="34">
        <v>0</v>
      </c>
      <c r="P40" s="54">
        <v>4</v>
      </c>
      <c r="Q40" s="54">
        <v>0</v>
      </c>
      <c r="R40" s="308">
        <f t="shared" si="11"/>
        <v>0</v>
      </c>
      <c r="S40" s="54">
        <v>1</v>
      </c>
      <c r="T40" s="308">
        <f t="shared" si="12"/>
        <v>0.25</v>
      </c>
      <c r="U40" s="54">
        <v>1</v>
      </c>
      <c r="V40" s="310">
        <f t="shared" si="13"/>
        <v>0.25</v>
      </c>
      <c r="W40" s="41">
        <v>2</v>
      </c>
      <c r="X40" s="317">
        <f t="shared" si="14"/>
        <v>0.5</v>
      </c>
      <c r="Y40" s="48">
        <v>0</v>
      </c>
      <c r="Z40" s="54">
        <v>0</v>
      </c>
      <c r="AA40" s="54">
        <v>0</v>
      </c>
      <c r="AB40" s="43">
        <v>0</v>
      </c>
      <c r="AC40" s="233" t="str">
        <f t="shared" si="1"/>
        <v xml:space="preserve"> -</v>
      </c>
      <c r="AD40" s="568" t="str">
        <f t="shared" si="2"/>
        <v xml:space="preserve"> -</v>
      </c>
      <c r="AE40" s="79">
        <f t="shared" si="3"/>
        <v>0</v>
      </c>
      <c r="AF40" s="568">
        <f t="shared" si="4"/>
        <v>0</v>
      </c>
      <c r="AG40" s="79">
        <f t="shared" si="5"/>
        <v>0</v>
      </c>
      <c r="AH40" s="568">
        <f t="shared" si="6"/>
        <v>0</v>
      </c>
      <c r="AI40" s="79">
        <f t="shared" si="7"/>
        <v>0</v>
      </c>
      <c r="AJ40" s="568">
        <f t="shared" si="8"/>
        <v>0</v>
      </c>
      <c r="AK40" s="809">
        <f t="shared" ref="AK40:AK45" si="29">+SUM(Y40:AB40)/P40</f>
        <v>0</v>
      </c>
      <c r="AL40" s="568">
        <f t="shared" si="9"/>
        <v>0</v>
      </c>
      <c r="AM40" s="810">
        <f t="shared" si="10"/>
        <v>0</v>
      </c>
      <c r="AN40" s="48">
        <v>30000</v>
      </c>
      <c r="AO40" s="54">
        <v>0</v>
      </c>
      <c r="AP40" s="54">
        <v>0</v>
      </c>
      <c r="AQ40" s="116">
        <f t="shared" si="15"/>
        <v>0</v>
      </c>
      <c r="AR40" s="277" t="str">
        <f t="shared" si="16"/>
        <v xml:space="preserve"> -</v>
      </c>
      <c r="AS40" s="48">
        <v>0</v>
      </c>
      <c r="AT40" s="54">
        <v>0</v>
      </c>
      <c r="AU40" s="54">
        <v>0</v>
      </c>
      <c r="AV40" s="116" t="str">
        <f t="shared" si="17"/>
        <v xml:space="preserve"> -</v>
      </c>
      <c r="AW40" s="277" t="str">
        <f t="shared" si="18"/>
        <v xml:space="preserve"> -</v>
      </c>
      <c r="AX40" s="49">
        <v>21840</v>
      </c>
      <c r="AY40" s="54">
        <v>0</v>
      </c>
      <c r="AZ40" s="54">
        <v>0</v>
      </c>
      <c r="BA40" s="116">
        <f t="shared" si="19"/>
        <v>0</v>
      </c>
      <c r="BB40" s="277" t="str">
        <f t="shared" si="20"/>
        <v xml:space="preserve"> -</v>
      </c>
      <c r="BC40" s="48">
        <v>22823</v>
      </c>
      <c r="BD40" s="54">
        <v>0</v>
      </c>
      <c r="BE40" s="54">
        <v>0</v>
      </c>
      <c r="BF40" s="116">
        <f t="shared" si="21"/>
        <v>0</v>
      </c>
      <c r="BG40" s="277" t="str">
        <f t="shared" si="22"/>
        <v xml:space="preserve"> -</v>
      </c>
      <c r="BH40" s="811">
        <f t="shared" si="23"/>
        <v>74663</v>
      </c>
      <c r="BI40" s="812">
        <f t="shared" si="24"/>
        <v>0</v>
      </c>
      <c r="BJ40" s="812">
        <f t="shared" si="25"/>
        <v>0</v>
      </c>
      <c r="BK40" s="381">
        <f t="shared" si="26"/>
        <v>0</v>
      </c>
      <c r="BL40" s="277" t="str">
        <f t="shared" si="27"/>
        <v xml:space="preserve"> -</v>
      </c>
      <c r="BM40" s="462" t="s">
        <v>1258</v>
      </c>
      <c r="BN40" s="847" t="s">
        <v>1259</v>
      </c>
      <c r="BO40" s="187" t="s">
        <v>1953</v>
      </c>
    </row>
    <row r="41" spans="2:67" ht="30" customHeight="1">
      <c r="B41" s="803"/>
      <c r="C41" s="804"/>
      <c r="D41" s="805"/>
      <c r="E41" s="710"/>
      <c r="F41" s="633"/>
      <c r="G41" s="849"/>
      <c r="H41" s="849"/>
      <c r="I41" s="851"/>
      <c r="J41" s="807"/>
      <c r="K41" s="808"/>
      <c r="L41" s="23" t="s">
        <v>51</v>
      </c>
      <c r="M41" s="122">
        <v>2210230</v>
      </c>
      <c r="N41" s="23" t="s">
        <v>1260</v>
      </c>
      <c r="O41" s="34">
        <v>0</v>
      </c>
      <c r="P41" s="54">
        <v>10000</v>
      </c>
      <c r="Q41" s="54">
        <v>2500</v>
      </c>
      <c r="R41" s="308">
        <f t="shared" si="11"/>
        <v>0.25</v>
      </c>
      <c r="S41" s="54">
        <v>2500</v>
      </c>
      <c r="T41" s="308">
        <f t="shared" si="12"/>
        <v>0.25</v>
      </c>
      <c r="U41" s="54">
        <v>2500</v>
      </c>
      <c r="V41" s="310">
        <f t="shared" si="13"/>
        <v>0.25</v>
      </c>
      <c r="W41" s="41">
        <v>2500</v>
      </c>
      <c r="X41" s="317">
        <f t="shared" si="14"/>
        <v>0.25</v>
      </c>
      <c r="Y41" s="48">
        <v>4200</v>
      </c>
      <c r="Z41" s="54">
        <v>6000</v>
      </c>
      <c r="AA41" s="54">
        <v>0</v>
      </c>
      <c r="AB41" s="43">
        <v>0</v>
      </c>
      <c r="AC41" s="233">
        <f t="shared" si="1"/>
        <v>1.68</v>
      </c>
      <c r="AD41" s="568">
        <f t="shared" si="2"/>
        <v>1</v>
      </c>
      <c r="AE41" s="79">
        <f t="shared" si="3"/>
        <v>2.4</v>
      </c>
      <c r="AF41" s="568">
        <f t="shared" si="4"/>
        <v>1</v>
      </c>
      <c r="AG41" s="79">
        <f t="shared" si="5"/>
        <v>0</v>
      </c>
      <c r="AH41" s="568">
        <f t="shared" si="6"/>
        <v>0</v>
      </c>
      <c r="AI41" s="79">
        <f t="shared" si="7"/>
        <v>0</v>
      </c>
      <c r="AJ41" s="568">
        <f t="shared" si="8"/>
        <v>0</v>
      </c>
      <c r="AK41" s="809">
        <f t="shared" si="29"/>
        <v>1.02</v>
      </c>
      <c r="AL41" s="568">
        <f t="shared" si="9"/>
        <v>1</v>
      </c>
      <c r="AM41" s="810">
        <f t="shared" si="10"/>
        <v>1</v>
      </c>
      <c r="AN41" s="48">
        <v>21000</v>
      </c>
      <c r="AO41" s="54">
        <v>21000</v>
      </c>
      <c r="AP41" s="54">
        <v>6300</v>
      </c>
      <c r="AQ41" s="116">
        <f t="shared" si="15"/>
        <v>1</v>
      </c>
      <c r="AR41" s="277">
        <f t="shared" si="16"/>
        <v>0.3</v>
      </c>
      <c r="AS41" s="48">
        <v>30000</v>
      </c>
      <c r="AT41" s="54">
        <v>30000</v>
      </c>
      <c r="AU41" s="54">
        <v>0</v>
      </c>
      <c r="AV41" s="116">
        <f t="shared" si="17"/>
        <v>1</v>
      </c>
      <c r="AW41" s="277" t="str">
        <f t="shared" si="18"/>
        <v xml:space="preserve"> -</v>
      </c>
      <c r="AX41" s="49">
        <v>0</v>
      </c>
      <c r="AY41" s="54">
        <v>0</v>
      </c>
      <c r="AZ41" s="54">
        <v>0</v>
      </c>
      <c r="BA41" s="116" t="str">
        <f t="shared" si="19"/>
        <v xml:space="preserve"> -</v>
      </c>
      <c r="BB41" s="277" t="str">
        <f t="shared" si="20"/>
        <v xml:space="preserve"> -</v>
      </c>
      <c r="BC41" s="48">
        <v>0</v>
      </c>
      <c r="BD41" s="54">
        <v>0</v>
      </c>
      <c r="BE41" s="54">
        <v>0</v>
      </c>
      <c r="BF41" s="116" t="str">
        <f t="shared" si="21"/>
        <v xml:space="preserve"> -</v>
      </c>
      <c r="BG41" s="277" t="str">
        <f t="shared" si="22"/>
        <v xml:space="preserve"> -</v>
      </c>
      <c r="BH41" s="826">
        <f t="shared" si="23"/>
        <v>51000</v>
      </c>
      <c r="BI41" s="827">
        <f t="shared" si="24"/>
        <v>51000</v>
      </c>
      <c r="BJ41" s="827">
        <f t="shared" si="25"/>
        <v>6300</v>
      </c>
      <c r="BK41" s="383">
        <f t="shared" si="26"/>
        <v>1</v>
      </c>
      <c r="BL41" s="276">
        <f t="shared" si="27"/>
        <v>0.12352941176470589</v>
      </c>
      <c r="BM41" s="462" t="s">
        <v>1223</v>
      </c>
      <c r="BN41" s="847" t="s">
        <v>1252</v>
      </c>
      <c r="BO41" s="187" t="s">
        <v>1953</v>
      </c>
    </row>
    <row r="42" spans="2:67" ht="45.75" customHeight="1">
      <c r="B42" s="803"/>
      <c r="C42" s="804"/>
      <c r="D42" s="805"/>
      <c r="E42" s="710"/>
      <c r="F42" s="633"/>
      <c r="G42" s="849"/>
      <c r="H42" s="849"/>
      <c r="I42" s="851"/>
      <c r="J42" s="807"/>
      <c r="K42" s="808"/>
      <c r="L42" s="23" t="s">
        <v>52</v>
      </c>
      <c r="M42" s="122">
        <v>2210706</v>
      </c>
      <c r="N42" s="23" t="s">
        <v>1261</v>
      </c>
      <c r="O42" s="34">
        <v>0</v>
      </c>
      <c r="P42" s="54">
        <v>80</v>
      </c>
      <c r="Q42" s="54">
        <v>20</v>
      </c>
      <c r="R42" s="308">
        <f t="shared" si="11"/>
        <v>0.25</v>
      </c>
      <c r="S42" s="54">
        <v>20</v>
      </c>
      <c r="T42" s="308">
        <f t="shared" si="12"/>
        <v>0.25</v>
      </c>
      <c r="U42" s="54">
        <v>20</v>
      </c>
      <c r="V42" s="310">
        <f t="shared" si="13"/>
        <v>0.25</v>
      </c>
      <c r="W42" s="41">
        <v>20</v>
      </c>
      <c r="X42" s="317">
        <f t="shared" si="14"/>
        <v>0.25</v>
      </c>
      <c r="Y42" s="48">
        <v>20</v>
      </c>
      <c r="Z42" s="54">
        <v>3</v>
      </c>
      <c r="AA42" s="54">
        <v>0</v>
      </c>
      <c r="AB42" s="43">
        <v>0</v>
      </c>
      <c r="AC42" s="233">
        <f t="shared" si="1"/>
        <v>1</v>
      </c>
      <c r="AD42" s="568">
        <f t="shared" si="2"/>
        <v>1</v>
      </c>
      <c r="AE42" s="79">
        <f t="shared" si="3"/>
        <v>0.15</v>
      </c>
      <c r="AF42" s="568">
        <f t="shared" si="4"/>
        <v>0.15</v>
      </c>
      <c r="AG42" s="79">
        <f t="shared" si="5"/>
        <v>0</v>
      </c>
      <c r="AH42" s="568">
        <f t="shared" si="6"/>
        <v>0</v>
      </c>
      <c r="AI42" s="79">
        <f t="shared" si="7"/>
        <v>0</v>
      </c>
      <c r="AJ42" s="568">
        <f t="shared" si="8"/>
        <v>0</v>
      </c>
      <c r="AK42" s="809">
        <f t="shared" si="29"/>
        <v>0.28749999999999998</v>
      </c>
      <c r="AL42" s="568">
        <f t="shared" si="9"/>
        <v>0.28749999999999998</v>
      </c>
      <c r="AM42" s="810">
        <f t="shared" si="10"/>
        <v>0.28749999999999998</v>
      </c>
      <c r="AN42" s="48">
        <v>20000</v>
      </c>
      <c r="AO42" s="54">
        <v>0</v>
      </c>
      <c r="AP42" s="54">
        <v>0</v>
      </c>
      <c r="AQ42" s="116">
        <f t="shared" si="15"/>
        <v>0</v>
      </c>
      <c r="AR42" s="277" t="str">
        <f t="shared" si="16"/>
        <v xml:space="preserve"> -</v>
      </c>
      <c r="AS42" s="48">
        <v>0</v>
      </c>
      <c r="AT42" s="54">
        <v>0</v>
      </c>
      <c r="AU42" s="54">
        <v>0</v>
      </c>
      <c r="AV42" s="116" t="str">
        <f t="shared" si="17"/>
        <v xml:space="preserve"> -</v>
      </c>
      <c r="AW42" s="277" t="str">
        <f t="shared" si="18"/>
        <v xml:space="preserve"> -</v>
      </c>
      <c r="AX42" s="49">
        <v>20000</v>
      </c>
      <c r="AY42" s="54">
        <v>0</v>
      </c>
      <c r="AZ42" s="54">
        <v>0</v>
      </c>
      <c r="BA42" s="116">
        <f t="shared" si="19"/>
        <v>0</v>
      </c>
      <c r="BB42" s="277" t="str">
        <f t="shared" si="20"/>
        <v xml:space="preserve"> -</v>
      </c>
      <c r="BC42" s="48">
        <v>20000</v>
      </c>
      <c r="BD42" s="54">
        <v>0</v>
      </c>
      <c r="BE42" s="54">
        <v>0</v>
      </c>
      <c r="BF42" s="116">
        <f t="shared" si="21"/>
        <v>0</v>
      </c>
      <c r="BG42" s="277" t="str">
        <f t="shared" si="22"/>
        <v xml:space="preserve"> -</v>
      </c>
      <c r="BH42" s="811">
        <f t="shared" si="23"/>
        <v>60000</v>
      </c>
      <c r="BI42" s="812">
        <f t="shared" si="24"/>
        <v>0</v>
      </c>
      <c r="BJ42" s="812">
        <f t="shared" si="25"/>
        <v>0</v>
      </c>
      <c r="BK42" s="381">
        <f t="shared" si="26"/>
        <v>0</v>
      </c>
      <c r="BL42" s="277" t="str">
        <f t="shared" si="27"/>
        <v xml:space="preserve"> -</v>
      </c>
      <c r="BM42" s="462" t="s">
        <v>1223</v>
      </c>
      <c r="BN42" s="847" t="s">
        <v>1252</v>
      </c>
      <c r="BO42" s="187" t="s">
        <v>1953</v>
      </c>
    </row>
    <row r="43" spans="2:67" ht="60" customHeight="1">
      <c r="B43" s="803"/>
      <c r="C43" s="804"/>
      <c r="D43" s="805"/>
      <c r="E43" s="710"/>
      <c r="F43" s="633"/>
      <c r="G43" s="849"/>
      <c r="H43" s="849"/>
      <c r="I43" s="851"/>
      <c r="J43" s="807"/>
      <c r="K43" s="808"/>
      <c r="L43" s="23" t="s">
        <v>53</v>
      </c>
      <c r="M43" s="122" t="s">
        <v>1219</v>
      </c>
      <c r="N43" s="23" t="s">
        <v>1262</v>
      </c>
      <c r="O43" s="34">
        <v>0</v>
      </c>
      <c r="P43" s="54">
        <v>1</v>
      </c>
      <c r="Q43" s="54">
        <v>0</v>
      </c>
      <c r="R43" s="308">
        <f t="shared" si="11"/>
        <v>0</v>
      </c>
      <c r="S43" s="54">
        <v>1</v>
      </c>
      <c r="T43" s="308">
        <f t="shared" si="12"/>
        <v>1</v>
      </c>
      <c r="U43" s="54">
        <v>0</v>
      </c>
      <c r="V43" s="310">
        <f t="shared" si="13"/>
        <v>0</v>
      </c>
      <c r="W43" s="41">
        <v>0</v>
      </c>
      <c r="X43" s="317">
        <f t="shared" si="14"/>
        <v>0</v>
      </c>
      <c r="Y43" s="48">
        <v>1</v>
      </c>
      <c r="Z43" s="54">
        <v>0</v>
      </c>
      <c r="AA43" s="54">
        <v>0</v>
      </c>
      <c r="AB43" s="43">
        <v>0</v>
      </c>
      <c r="AC43" s="233" t="str">
        <f t="shared" si="1"/>
        <v xml:space="preserve"> -</v>
      </c>
      <c r="AD43" s="568" t="str">
        <f t="shared" si="2"/>
        <v xml:space="preserve"> -</v>
      </c>
      <c r="AE43" s="79">
        <f t="shared" si="3"/>
        <v>0</v>
      </c>
      <c r="AF43" s="568">
        <f t="shared" si="4"/>
        <v>0</v>
      </c>
      <c r="AG43" s="79" t="str">
        <f t="shared" si="5"/>
        <v xml:space="preserve"> -</v>
      </c>
      <c r="AH43" s="568" t="str">
        <f t="shared" si="6"/>
        <v xml:space="preserve"> -</v>
      </c>
      <c r="AI43" s="79" t="str">
        <f t="shared" si="7"/>
        <v xml:space="preserve"> -</v>
      </c>
      <c r="AJ43" s="568" t="str">
        <f t="shared" si="8"/>
        <v xml:space="preserve"> -</v>
      </c>
      <c r="AK43" s="809">
        <f t="shared" si="29"/>
        <v>1</v>
      </c>
      <c r="AL43" s="568">
        <f t="shared" si="9"/>
        <v>1</v>
      </c>
      <c r="AM43" s="810">
        <f t="shared" si="10"/>
        <v>1</v>
      </c>
      <c r="AN43" s="48">
        <v>0</v>
      </c>
      <c r="AO43" s="54">
        <v>0</v>
      </c>
      <c r="AP43" s="54">
        <v>0</v>
      </c>
      <c r="AQ43" s="116" t="str">
        <f t="shared" si="15"/>
        <v xml:space="preserve"> -</v>
      </c>
      <c r="AR43" s="277" t="str">
        <f t="shared" si="16"/>
        <v xml:space="preserve"> -</v>
      </c>
      <c r="AS43" s="48">
        <v>0</v>
      </c>
      <c r="AT43" s="54">
        <v>0</v>
      </c>
      <c r="AU43" s="54">
        <v>0</v>
      </c>
      <c r="AV43" s="116" t="str">
        <f t="shared" si="17"/>
        <v xml:space="preserve"> -</v>
      </c>
      <c r="AW43" s="277" t="str">
        <f t="shared" si="18"/>
        <v xml:space="preserve"> -</v>
      </c>
      <c r="AX43" s="49">
        <v>0</v>
      </c>
      <c r="AY43" s="54">
        <v>0</v>
      </c>
      <c r="AZ43" s="54">
        <v>0</v>
      </c>
      <c r="BA43" s="116" t="str">
        <f t="shared" si="19"/>
        <v xml:space="preserve"> -</v>
      </c>
      <c r="BB43" s="277" t="str">
        <f t="shared" si="20"/>
        <v xml:space="preserve"> -</v>
      </c>
      <c r="BC43" s="48">
        <v>0</v>
      </c>
      <c r="BD43" s="54">
        <v>0</v>
      </c>
      <c r="BE43" s="54">
        <v>0</v>
      </c>
      <c r="BF43" s="116" t="str">
        <f t="shared" si="21"/>
        <v xml:space="preserve"> -</v>
      </c>
      <c r="BG43" s="277" t="str">
        <f t="shared" si="22"/>
        <v xml:space="preserve"> -</v>
      </c>
      <c r="BH43" s="826">
        <f t="shared" si="23"/>
        <v>0</v>
      </c>
      <c r="BI43" s="827">
        <f t="shared" si="24"/>
        <v>0</v>
      </c>
      <c r="BJ43" s="827">
        <f t="shared" si="25"/>
        <v>0</v>
      </c>
      <c r="BK43" s="383" t="str">
        <f t="shared" si="26"/>
        <v xml:space="preserve"> -</v>
      </c>
      <c r="BL43" s="276" t="str">
        <f t="shared" si="27"/>
        <v xml:space="preserve"> -</v>
      </c>
      <c r="BM43" s="462" t="s">
        <v>1223</v>
      </c>
      <c r="BN43" s="847" t="s">
        <v>1252</v>
      </c>
      <c r="BO43" s="187" t="s">
        <v>1953</v>
      </c>
    </row>
    <row r="44" spans="2:67" ht="30" customHeight="1">
      <c r="B44" s="803"/>
      <c r="C44" s="804"/>
      <c r="D44" s="805"/>
      <c r="E44" s="710"/>
      <c r="F44" s="633"/>
      <c r="G44" s="849"/>
      <c r="H44" s="849"/>
      <c r="I44" s="851"/>
      <c r="J44" s="807"/>
      <c r="K44" s="808"/>
      <c r="L44" s="23" t="s">
        <v>54</v>
      </c>
      <c r="M44" s="122">
        <v>2210842</v>
      </c>
      <c r="N44" s="23" t="s">
        <v>1263</v>
      </c>
      <c r="O44" s="34">
        <v>0</v>
      </c>
      <c r="P44" s="54">
        <v>8</v>
      </c>
      <c r="Q44" s="54">
        <v>1</v>
      </c>
      <c r="R44" s="308">
        <f t="shared" si="11"/>
        <v>0.125</v>
      </c>
      <c r="S44" s="54">
        <v>3</v>
      </c>
      <c r="T44" s="308">
        <f t="shared" si="12"/>
        <v>0.375</v>
      </c>
      <c r="U44" s="54">
        <v>2</v>
      </c>
      <c r="V44" s="310">
        <f t="shared" si="13"/>
        <v>0.25</v>
      </c>
      <c r="W44" s="41">
        <v>2</v>
      </c>
      <c r="X44" s="317">
        <f t="shared" si="14"/>
        <v>0.25</v>
      </c>
      <c r="Y44" s="48">
        <v>1</v>
      </c>
      <c r="Z44" s="54">
        <v>1</v>
      </c>
      <c r="AA44" s="54">
        <v>0</v>
      </c>
      <c r="AB44" s="43">
        <v>0</v>
      </c>
      <c r="AC44" s="233">
        <f t="shared" si="1"/>
        <v>1</v>
      </c>
      <c r="AD44" s="568">
        <f t="shared" si="2"/>
        <v>1</v>
      </c>
      <c r="AE44" s="79">
        <f t="shared" si="3"/>
        <v>0.33333333333333331</v>
      </c>
      <c r="AF44" s="568">
        <f t="shared" si="4"/>
        <v>0.33333333333333331</v>
      </c>
      <c r="AG44" s="79">
        <f t="shared" si="5"/>
        <v>0</v>
      </c>
      <c r="AH44" s="568">
        <f t="shared" si="6"/>
        <v>0</v>
      </c>
      <c r="AI44" s="79">
        <f t="shared" si="7"/>
        <v>0</v>
      </c>
      <c r="AJ44" s="568">
        <f t="shared" si="8"/>
        <v>0</v>
      </c>
      <c r="AK44" s="809">
        <f t="shared" si="29"/>
        <v>0.25</v>
      </c>
      <c r="AL44" s="568">
        <f t="shared" si="9"/>
        <v>0.25</v>
      </c>
      <c r="AM44" s="810">
        <f t="shared" si="10"/>
        <v>0.25</v>
      </c>
      <c r="AN44" s="48">
        <v>33500</v>
      </c>
      <c r="AO44" s="54">
        <v>23650</v>
      </c>
      <c r="AP44" s="54">
        <v>0</v>
      </c>
      <c r="AQ44" s="116">
        <f t="shared" si="15"/>
        <v>0.70597014925373136</v>
      </c>
      <c r="AR44" s="277" t="str">
        <f t="shared" si="16"/>
        <v xml:space="preserve"> -</v>
      </c>
      <c r="AS44" s="48">
        <v>20000</v>
      </c>
      <c r="AT44" s="54">
        <v>17000</v>
      </c>
      <c r="AU44" s="54">
        <v>0</v>
      </c>
      <c r="AV44" s="116">
        <f t="shared" si="17"/>
        <v>0.85</v>
      </c>
      <c r="AW44" s="277" t="str">
        <f t="shared" si="18"/>
        <v xml:space="preserve"> -</v>
      </c>
      <c r="AX44" s="49">
        <v>20000</v>
      </c>
      <c r="AY44" s="54">
        <v>0</v>
      </c>
      <c r="AZ44" s="54">
        <v>0</v>
      </c>
      <c r="BA44" s="116">
        <f t="shared" si="19"/>
        <v>0</v>
      </c>
      <c r="BB44" s="277" t="str">
        <f t="shared" si="20"/>
        <v xml:space="preserve"> -</v>
      </c>
      <c r="BC44" s="48">
        <v>20000</v>
      </c>
      <c r="BD44" s="54">
        <v>0</v>
      </c>
      <c r="BE44" s="54">
        <v>0</v>
      </c>
      <c r="BF44" s="116">
        <f t="shared" si="21"/>
        <v>0</v>
      </c>
      <c r="BG44" s="277" t="str">
        <f t="shared" si="22"/>
        <v xml:space="preserve"> -</v>
      </c>
      <c r="BH44" s="811">
        <f t="shared" si="23"/>
        <v>93500</v>
      </c>
      <c r="BI44" s="812">
        <f t="shared" si="24"/>
        <v>40650</v>
      </c>
      <c r="BJ44" s="812">
        <f t="shared" si="25"/>
        <v>0</v>
      </c>
      <c r="BK44" s="381">
        <f t="shared" si="26"/>
        <v>0.43475935828877005</v>
      </c>
      <c r="BL44" s="277" t="str">
        <f t="shared" si="27"/>
        <v xml:space="preserve"> -</v>
      </c>
      <c r="BM44" s="462" t="s">
        <v>1223</v>
      </c>
      <c r="BN44" s="847" t="s">
        <v>1252</v>
      </c>
      <c r="BO44" s="187" t="s">
        <v>1956</v>
      </c>
    </row>
    <row r="45" spans="2:67" ht="30" customHeight="1">
      <c r="B45" s="803"/>
      <c r="C45" s="804"/>
      <c r="D45" s="805"/>
      <c r="E45" s="710"/>
      <c r="F45" s="633"/>
      <c r="G45" s="849"/>
      <c r="H45" s="849"/>
      <c r="I45" s="851"/>
      <c r="J45" s="807"/>
      <c r="K45" s="808"/>
      <c r="L45" s="23" t="s">
        <v>55</v>
      </c>
      <c r="M45" s="122" t="s">
        <v>1219</v>
      </c>
      <c r="N45" s="23" t="s">
        <v>1264</v>
      </c>
      <c r="O45" s="34">
        <v>0</v>
      </c>
      <c r="P45" s="54">
        <v>1</v>
      </c>
      <c r="Q45" s="54">
        <v>0</v>
      </c>
      <c r="R45" s="308">
        <f t="shared" si="11"/>
        <v>0</v>
      </c>
      <c r="S45" s="54">
        <v>1</v>
      </c>
      <c r="T45" s="308">
        <f t="shared" si="12"/>
        <v>1</v>
      </c>
      <c r="U45" s="54">
        <v>0</v>
      </c>
      <c r="V45" s="310">
        <f t="shared" si="13"/>
        <v>0</v>
      </c>
      <c r="W45" s="41">
        <v>0</v>
      </c>
      <c r="X45" s="317">
        <f t="shared" si="14"/>
        <v>0</v>
      </c>
      <c r="Y45" s="48">
        <v>0</v>
      </c>
      <c r="Z45" s="54">
        <v>0</v>
      </c>
      <c r="AA45" s="54">
        <v>0</v>
      </c>
      <c r="AB45" s="43">
        <v>0</v>
      </c>
      <c r="AC45" s="233" t="str">
        <f t="shared" si="1"/>
        <v xml:space="preserve"> -</v>
      </c>
      <c r="AD45" s="568" t="str">
        <f t="shared" si="2"/>
        <v xml:space="preserve"> -</v>
      </c>
      <c r="AE45" s="79">
        <f t="shared" si="3"/>
        <v>0</v>
      </c>
      <c r="AF45" s="568">
        <f t="shared" si="4"/>
        <v>0</v>
      </c>
      <c r="AG45" s="79" t="str">
        <f t="shared" si="5"/>
        <v xml:space="preserve"> -</v>
      </c>
      <c r="AH45" s="568" t="str">
        <f t="shared" si="6"/>
        <v xml:space="preserve"> -</v>
      </c>
      <c r="AI45" s="79" t="str">
        <f t="shared" si="7"/>
        <v xml:space="preserve"> -</v>
      </c>
      <c r="AJ45" s="568" t="str">
        <f t="shared" si="8"/>
        <v xml:space="preserve"> -</v>
      </c>
      <c r="AK45" s="809">
        <f t="shared" si="29"/>
        <v>0</v>
      </c>
      <c r="AL45" s="568">
        <f t="shared" si="9"/>
        <v>0</v>
      </c>
      <c r="AM45" s="810">
        <f t="shared" si="10"/>
        <v>0</v>
      </c>
      <c r="AN45" s="48">
        <v>0</v>
      </c>
      <c r="AO45" s="54">
        <v>0</v>
      </c>
      <c r="AP45" s="54">
        <v>0</v>
      </c>
      <c r="AQ45" s="116" t="str">
        <f t="shared" si="15"/>
        <v xml:space="preserve"> -</v>
      </c>
      <c r="AR45" s="277" t="str">
        <f t="shared" si="16"/>
        <v xml:space="preserve"> -</v>
      </c>
      <c r="AS45" s="48">
        <v>0</v>
      </c>
      <c r="AT45" s="54">
        <v>0</v>
      </c>
      <c r="AU45" s="54">
        <v>0</v>
      </c>
      <c r="AV45" s="116" t="str">
        <f t="shared" si="17"/>
        <v xml:space="preserve"> -</v>
      </c>
      <c r="AW45" s="277" t="str">
        <f t="shared" si="18"/>
        <v xml:space="preserve"> -</v>
      </c>
      <c r="AX45" s="49">
        <v>0</v>
      </c>
      <c r="AY45" s="54">
        <v>0</v>
      </c>
      <c r="AZ45" s="54">
        <v>0</v>
      </c>
      <c r="BA45" s="116" t="str">
        <f t="shared" si="19"/>
        <v xml:space="preserve"> -</v>
      </c>
      <c r="BB45" s="277" t="str">
        <f t="shared" si="20"/>
        <v xml:space="preserve"> -</v>
      </c>
      <c r="BC45" s="48">
        <v>0</v>
      </c>
      <c r="BD45" s="54">
        <v>0</v>
      </c>
      <c r="BE45" s="54">
        <v>0</v>
      </c>
      <c r="BF45" s="116" t="str">
        <f t="shared" si="21"/>
        <v xml:space="preserve"> -</v>
      </c>
      <c r="BG45" s="277" t="str">
        <f t="shared" si="22"/>
        <v xml:space="preserve"> -</v>
      </c>
      <c r="BH45" s="826">
        <f t="shared" si="23"/>
        <v>0</v>
      </c>
      <c r="BI45" s="827">
        <f t="shared" si="24"/>
        <v>0</v>
      </c>
      <c r="BJ45" s="827">
        <f t="shared" si="25"/>
        <v>0</v>
      </c>
      <c r="BK45" s="383" t="str">
        <f t="shared" si="26"/>
        <v xml:space="preserve"> -</v>
      </c>
      <c r="BL45" s="276" t="str">
        <f t="shared" si="27"/>
        <v xml:space="preserve"> -</v>
      </c>
      <c r="BM45" s="462" t="s">
        <v>1223</v>
      </c>
      <c r="BN45" s="847" t="s">
        <v>1252</v>
      </c>
      <c r="BO45" s="187" t="s">
        <v>1953</v>
      </c>
    </row>
    <row r="46" spans="2:67" ht="60" customHeight="1">
      <c r="B46" s="803"/>
      <c r="C46" s="804"/>
      <c r="D46" s="805"/>
      <c r="E46" s="710"/>
      <c r="F46" s="633"/>
      <c r="G46" s="849"/>
      <c r="H46" s="849"/>
      <c r="I46" s="851"/>
      <c r="J46" s="807"/>
      <c r="K46" s="808"/>
      <c r="L46" s="23" t="s">
        <v>56</v>
      </c>
      <c r="M46" s="122" t="s">
        <v>1219</v>
      </c>
      <c r="N46" s="23" t="s">
        <v>1265</v>
      </c>
      <c r="O46" s="34">
        <v>0</v>
      </c>
      <c r="P46" s="54">
        <v>1</v>
      </c>
      <c r="Q46" s="54">
        <v>1</v>
      </c>
      <c r="R46" s="308">
        <v>0.25</v>
      </c>
      <c r="S46" s="54">
        <v>1</v>
      </c>
      <c r="T46" s="308">
        <v>0.25</v>
      </c>
      <c r="U46" s="54">
        <v>1</v>
      </c>
      <c r="V46" s="310">
        <v>0.25</v>
      </c>
      <c r="W46" s="41">
        <v>1</v>
      </c>
      <c r="X46" s="317">
        <v>0.25</v>
      </c>
      <c r="Y46" s="48">
        <v>1</v>
      </c>
      <c r="Z46" s="54">
        <v>1</v>
      </c>
      <c r="AA46" s="54">
        <v>0</v>
      </c>
      <c r="AB46" s="43">
        <v>0</v>
      </c>
      <c r="AC46" s="233">
        <f t="shared" si="1"/>
        <v>1</v>
      </c>
      <c r="AD46" s="568">
        <f t="shared" si="2"/>
        <v>1</v>
      </c>
      <c r="AE46" s="79">
        <f t="shared" si="3"/>
        <v>1</v>
      </c>
      <c r="AF46" s="568">
        <f t="shared" si="4"/>
        <v>1</v>
      </c>
      <c r="AG46" s="79">
        <f t="shared" si="5"/>
        <v>0</v>
      </c>
      <c r="AH46" s="568">
        <f t="shared" si="6"/>
        <v>0</v>
      </c>
      <c r="AI46" s="79">
        <f t="shared" si="7"/>
        <v>0</v>
      </c>
      <c r="AJ46" s="568">
        <f t="shared" si="8"/>
        <v>0</v>
      </c>
      <c r="AK46" s="809">
        <f t="shared" si="28"/>
        <v>0.5</v>
      </c>
      <c r="AL46" s="568">
        <f t="shared" si="9"/>
        <v>0.5</v>
      </c>
      <c r="AM46" s="810">
        <f t="shared" si="10"/>
        <v>0.5</v>
      </c>
      <c r="AN46" s="48">
        <v>0</v>
      </c>
      <c r="AO46" s="54">
        <v>0</v>
      </c>
      <c r="AP46" s="54">
        <v>0</v>
      </c>
      <c r="AQ46" s="116" t="str">
        <f t="shared" si="15"/>
        <v xml:space="preserve"> -</v>
      </c>
      <c r="AR46" s="277" t="str">
        <f t="shared" si="16"/>
        <v xml:space="preserve"> -</v>
      </c>
      <c r="AS46" s="48">
        <v>0</v>
      </c>
      <c r="AT46" s="54">
        <v>0</v>
      </c>
      <c r="AU46" s="54">
        <v>0</v>
      </c>
      <c r="AV46" s="116" t="str">
        <f t="shared" si="17"/>
        <v xml:space="preserve"> -</v>
      </c>
      <c r="AW46" s="277" t="str">
        <f t="shared" si="18"/>
        <v xml:space="preserve"> -</v>
      </c>
      <c r="AX46" s="49">
        <v>0</v>
      </c>
      <c r="AY46" s="54">
        <v>0</v>
      </c>
      <c r="AZ46" s="54">
        <v>0</v>
      </c>
      <c r="BA46" s="116" t="str">
        <f t="shared" si="19"/>
        <v xml:space="preserve"> -</v>
      </c>
      <c r="BB46" s="277" t="str">
        <f t="shared" si="20"/>
        <v xml:space="preserve"> -</v>
      </c>
      <c r="BC46" s="48">
        <v>0</v>
      </c>
      <c r="BD46" s="54">
        <v>0</v>
      </c>
      <c r="BE46" s="54">
        <v>0</v>
      </c>
      <c r="BF46" s="116" t="str">
        <f t="shared" si="21"/>
        <v xml:space="preserve"> -</v>
      </c>
      <c r="BG46" s="277" t="str">
        <f t="shared" si="22"/>
        <v xml:space="preserve"> -</v>
      </c>
      <c r="BH46" s="811">
        <f t="shared" si="23"/>
        <v>0</v>
      </c>
      <c r="BI46" s="812">
        <f t="shared" si="24"/>
        <v>0</v>
      </c>
      <c r="BJ46" s="812">
        <f t="shared" si="25"/>
        <v>0</v>
      </c>
      <c r="BK46" s="381" t="str">
        <f t="shared" si="26"/>
        <v xml:space="preserve"> -</v>
      </c>
      <c r="BL46" s="277" t="str">
        <f t="shared" si="27"/>
        <v xml:space="preserve"> -</v>
      </c>
      <c r="BM46" s="462" t="s">
        <v>1223</v>
      </c>
      <c r="BN46" s="847" t="s">
        <v>1252</v>
      </c>
      <c r="BO46" s="187" t="s">
        <v>1960</v>
      </c>
    </row>
    <row r="47" spans="2:67" ht="30" customHeight="1" thickBot="1">
      <c r="B47" s="803"/>
      <c r="C47" s="804"/>
      <c r="D47" s="805"/>
      <c r="E47" s="710"/>
      <c r="F47" s="633"/>
      <c r="G47" s="849"/>
      <c r="H47" s="849"/>
      <c r="I47" s="851"/>
      <c r="J47" s="813"/>
      <c r="K47" s="828"/>
      <c r="L47" s="26" t="s">
        <v>57</v>
      </c>
      <c r="M47" s="109" t="s">
        <v>1219</v>
      </c>
      <c r="N47" s="26" t="s">
        <v>1266</v>
      </c>
      <c r="O47" s="62">
        <v>1</v>
      </c>
      <c r="P47" s="102">
        <v>1</v>
      </c>
      <c r="Q47" s="102">
        <v>1</v>
      </c>
      <c r="R47" s="318">
        <v>0.25</v>
      </c>
      <c r="S47" s="102">
        <v>1</v>
      </c>
      <c r="T47" s="318">
        <v>0.25</v>
      </c>
      <c r="U47" s="102">
        <v>1</v>
      </c>
      <c r="V47" s="319">
        <v>0.25</v>
      </c>
      <c r="W47" s="137">
        <v>1</v>
      </c>
      <c r="X47" s="320">
        <v>0.25</v>
      </c>
      <c r="Y47" s="232">
        <v>1</v>
      </c>
      <c r="Z47" s="102">
        <v>1</v>
      </c>
      <c r="AA47" s="102">
        <v>0</v>
      </c>
      <c r="AB47" s="67">
        <v>0</v>
      </c>
      <c r="AC47" s="829">
        <f t="shared" si="1"/>
        <v>1</v>
      </c>
      <c r="AD47" s="565">
        <f t="shared" si="2"/>
        <v>1</v>
      </c>
      <c r="AE47" s="107">
        <f t="shared" si="3"/>
        <v>1</v>
      </c>
      <c r="AF47" s="565">
        <f t="shared" si="4"/>
        <v>1</v>
      </c>
      <c r="AG47" s="107">
        <f t="shared" si="5"/>
        <v>0</v>
      </c>
      <c r="AH47" s="565">
        <f t="shared" si="6"/>
        <v>0</v>
      </c>
      <c r="AI47" s="107">
        <f t="shared" si="7"/>
        <v>0</v>
      </c>
      <c r="AJ47" s="565">
        <f t="shared" si="8"/>
        <v>0</v>
      </c>
      <c r="AK47" s="830">
        <f t="shared" si="28"/>
        <v>0.5</v>
      </c>
      <c r="AL47" s="565">
        <f t="shared" si="9"/>
        <v>0.5</v>
      </c>
      <c r="AM47" s="831">
        <f t="shared" si="10"/>
        <v>0.5</v>
      </c>
      <c r="AN47" s="56">
        <v>0</v>
      </c>
      <c r="AO47" s="86">
        <v>0</v>
      </c>
      <c r="AP47" s="86">
        <v>0</v>
      </c>
      <c r="AQ47" s="137" t="str">
        <f t="shared" si="15"/>
        <v xml:space="preserve"> -</v>
      </c>
      <c r="AR47" s="284" t="str">
        <f t="shared" si="16"/>
        <v xml:space="preserve"> -</v>
      </c>
      <c r="AS47" s="56">
        <v>0</v>
      </c>
      <c r="AT47" s="86">
        <v>0</v>
      </c>
      <c r="AU47" s="86">
        <v>0</v>
      </c>
      <c r="AV47" s="137" t="str">
        <f t="shared" si="17"/>
        <v xml:space="preserve"> -</v>
      </c>
      <c r="AW47" s="284" t="str">
        <f t="shared" si="18"/>
        <v xml:space="preserve"> -</v>
      </c>
      <c r="AX47" s="57">
        <v>0</v>
      </c>
      <c r="AY47" s="86">
        <v>0</v>
      </c>
      <c r="AZ47" s="86">
        <v>0</v>
      </c>
      <c r="BA47" s="137" t="str">
        <f t="shared" si="19"/>
        <v xml:space="preserve"> -</v>
      </c>
      <c r="BB47" s="284" t="str">
        <f t="shared" si="20"/>
        <v xml:space="preserve"> -</v>
      </c>
      <c r="BC47" s="56">
        <v>0</v>
      </c>
      <c r="BD47" s="86">
        <v>0</v>
      </c>
      <c r="BE47" s="86">
        <v>0</v>
      </c>
      <c r="BF47" s="137" t="str">
        <f t="shared" si="21"/>
        <v xml:space="preserve"> -</v>
      </c>
      <c r="BG47" s="284" t="str">
        <f t="shared" si="22"/>
        <v xml:space="preserve"> -</v>
      </c>
      <c r="BH47" s="818">
        <f t="shared" si="23"/>
        <v>0</v>
      </c>
      <c r="BI47" s="819">
        <f t="shared" si="24"/>
        <v>0</v>
      </c>
      <c r="BJ47" s="819">
        <f t="shared" si="25"/>
        <v>0</v>
      </c>
      <c r="BK47" s="390" t="str">
        <f t="shared" si="26"/>
        <v xml:space="preserve"> -</v>
      </c>
      <c r="BL47" s="286" t="str">
        <f t="shared" si="27"/>
        <v xml:space="preserve"> -</v>
      </c>
      <c r="BM47" s="832" t="s">
        <v>1223</v>
      </c>
      <c r="BN47" s="852" t="s">
        <v>1229</v>
      </c>
      <c r="BO47" s="834" t="s">
        <v>94</v>
      </c>
    </row>
    <row r="48" spans="2:67" ht="30" customHeight="1">
      <c r="B48" s="803"/>
      <c r="C48" s="804"/>
      <c r="D48" s="805"/>
      <c r="E48" s="710"/>
      <c r="F48" s="633"/>
      <c r="G48" s="849"/>
      <c r="H48" s="849"/>
      <c r="I48" s="851"/>
      <c r="J48" s="835">
        <f>+RESUMEN!J14</f>
        <v>0.3529100529100529</v>
      </c>
      <c r="K48" s="836" t="s">
        <v>90</v>
      </c>
      <c r="L48" s="24" t="s">
        <v>58</v>
      </c>
      <c r="M48" s="325" t="s">
        <v>1219</v>
      </c>
      <c r="N48" s="24" t="s">
        <v>1267</v>
      </c>
      <c r="O48" s="35">
        <v>1</v>
      </c>
      <c r="P48" s="53">
        <v>1</v>
      </c>
      <c r="Q48" s="53">
        <v>1</v>
      </c>
      <c r="R48" s="314">
        <v>0.25</v>
      </c>
      <c r="S48" s="53">
        <v>1</v>
      </c>
      <c r="T48" s="314">
        <v>0.25</v>
      </c>
      <c r="U48" s="53">
        <v>1</v>
      </c>
      <c r="V48" s="315">
        <v>0.25</v>
      </c>
      <c r="W48" s="42">
        <v>1</v>
      </c>
      <c r="X48" s="315">
        <v>0.25</v>
      </c>
      <c r="Y48" s="46">
        <v>1</v>
      </c>
      <c r="Z48" s="84">
        <v>1</v>
      </c>
      <c r="AA48" s="84">
        <v>0</v>
      </c>
      <c r="AB48" s="63">
        <v>0</v>
      </c>
      <c r="AC48" s="231">
        <f t="shared" si="1"/>
        <v>1</v>
      </c>
      <c r="AD48" s="795">
        <f t="shared" si="2"/>
        <v>1</v>
      </c>
      <c r="AE48" s="87">
        <f t="shared" si="3"/>
        <v>1</v>
      </c>
      <c r="AF48" s="795">
        <f t="shared" si="4"/>
        <v>1</v>
      </c>
      <c r="AG48" s="87">
        <f t="shared" si="5"/>
        <v>0</v>
      </c>
      <c r="AH48" s="795">
        <f t="shared" si="6"/>
        <v>0</v>
      </c>
      <c r="AI48" s="87">
        <f t="shared" si="7"/>
        <v>0</v>
      </c>
      <c r="AJ48" s="795">
        <f t="shared" si="8"/>
        <v>0</v>
      </c>
      <c r="AK48" s="796">
        <f t="shared" si="28"/>
        <v>0.5</v>
      </c>
      <c r="AL48" s="795">
        <f t="shared" si="9"/>
        <v>0.5</v>
      </c>
      <c r="AM48" s="797">
        <f t="shared" si="10"/>
        <v>0.5</v>
      </c>
      <c r="AN48" s="55">
        <v>0</v>
      </c>
      <c r="AO48" s="53">
        <v>0</v>
      </c>
      <c r="AP48" s="53">
        <v>0</v>
      </c>
      <c r="AQ48" s="134" t="str">
        <f t="shared" si="15"/>
        <v xml:space="preserve"> -</v>
      </c>
      <c r="AR48" s="276" t="str">
        <f t="shared" si="16"/>
        <v xml:space="preserve"> -</v>
      </c>
      <c r="AS48" s="52">
        <v>0</v>
      </c>
      <c r="AT48" s="53">
        <v>0</v>
      </c>
      <c r="AU48" s="53">
        <v>0</v>
      </c>
      <c r="AV48" s="134" t="str">
        <f t="shared" si="17"/>
        <v xml:space="preserve"> -</v>
      </c>
      <c r="AW48" s="276" t="str">
        <f t="shared" si="18"/>
        <v xml:space="preserve"> -</v>
      </c>
      <c r="AX48" s="55">
        <v>0</v>
      </c>
      <c r="AY48" s="53">
        <v>0</v>
      </c>
      <c r="AZ48" s="53">
        <v>0</v>
      </c>
      <c r="BA48" s="134" t="str">
        <f t="shared" si="19"/>
        <v xml:space="preserve"> -</v>
      </c>
      <c r="BB48" s="276" t="str">
        <f t="shared" si="20"/>
        <v xml:space="preserve"> -</v>
      </c>
      <c r="BC48" s="52">
        <v>0</v>
      </c>
      <c r="BD48" s="53">
        <v>0</v>
      </c>
      <c r="BE48" s="53">
        <v>0</v>
      </c>
      <c r="BF48" s="134" t="str">
        <f t="shared" si="21"/>
        <v xml:space="preserve"> -</v>
      </c>
      <c r="BG48" s="276" t="str">
        <f t="shared" si="22"/>
        <v xml:space="preserve"> -</v>
      </c>
      <c r="BH48" s="826">
        <f t="shared" si="23"/>
        <v>0</v>
      </c>
      <c r="BI48" s="827">
        <f t="shared" si="24"/>
        <v>0</v>
      </c>
      <c r="BJ48" s="827">
        <f t="shared" si="25"/>
        <v>0</v>
      </c>
      <c r="BK48" s="383" t="str">
        <f t="shared" si="26"/>
        <v xml:space="preserve"> -</v>
      </c>
      <c r="BL48" s="276" t="str">
        <f t="shared" si="27"/>
        <v xml:space="preserve"> -</v>
      </c>
      <c r="BM48" s="837" t="s">
        <v>1223</v>
      </c>
      <c r="BN48" s="838" t="s">
        <v>1229</v>
      </c>
      <c r="BO48" s="839" t="s">
        <v>1960</v>
      </c>
    </row>
    <row r="49" spans="2:67" ht="30" customHeight="1">
      <c r="B49" s="803"/>
      <c r="C49" s="804"/>
      <c r="D49" s="805"/>
      <c r="E49" s="710"/>
      <c r="F49" s="633"/>
      <c r="G49" s="849"/>
      <c r="H49" s="849"/>
      <c r="I49" s="851"/>
      <c r="J49" s="807"/>
      <c r="K49" s="808"/>
      <c r="L49" s="23" t="s">
        <v>59</v>
      </c>
      <c r="M49" s="122" t="s">
        <v>1219</v>
      </c>
      <c r="N49" s="23" t="s">
        <v>1268</v>
      </c>
      <c r="O49" s="34">
        <v>1</v>
      </c>
      <c r="P49" s="54">
        <v>1</v>
      </c>
      <c r="Q49" s="54">
        <v>1</v>
      </c>
      <c r="R49" s="308">
        <v>0.25</v>
      </c>
      <c r="S49" s="54">
        <v>1</v>
      </c>
      <c r="T49" s="308">
        <v>0.25</v>
      </c>
      <c r="U49" s="54">
        <v>1</v>
      </c>
      <c r="V49" s="310">
        <v>0.25</v>
      </c>
      <c r="W49" s="41">
        <v>1</v>
      </c>
      <c r="X49" s="310">
        <v>0.25</v>
      </c>
      <c r="Y49" s="48">
        <v>1</v>
      </c>
      <c r="Z49" s="54">
        <v>1</v>
      </c>
      <c r="AA49" s="54">
        <v>0</v>
      </c>
      <c r="AB49" s="43">
        <v>0</v>
      </c>
      <c r="AC49" s="233">
        <f t="shared" si="1"/>
        <v>1</v>
      </c>
      <c r="AD49" s="568">
        <f t="shared" si="2"/>
        <v>1</v>
      </c>
      <c r="AE49" s="79">
        <f t="shared" si="3"/>
        <v>1</v>
      </c>
      <c r="AF49" s="568">
        <f t="shared" si="4"/>
        <v>1</v>
      </c>
      <c r="AG49" s="79">
        <f t="shared" si="5"/>
        <v>0</v>
      </c>
      <c r="AH49" s="568">
        <f t="shared" si="6"/>
        <v>0</v>
      </c>
      <c r="AI49" s="79">
        <f t="shared" si="7"/>
        <v>0</v>
      </c>
      <c r="AJ49" s="568">
        <f t="shared" si="8"/>
        <v>0</v>
      </c>
      <c r="AK49" s="809">
        <f t="shared" si="28"/>
        <v>0.5</v>
      </c>
      <c r="AL49" s="568">
        <f t="shared" si="9"/>
        <v>0.5</v>
      </c>
      <c r="AM49" s="810">
        <f t="shared" si="10"/>
        <v>0.5</v>
      </c>
      <c r="AN49" s="49">
        <v>0</v>
      </c>
      <c r="AO49" s="54">
        <v>0</v>
      </c>
      <c r="AP49" s="54">
        <v>0</v>
      </c>
      <c r="AQ49" s="116" t="str">
        <f t="shared" si="15"/>
        <v xml:space="preserve"> -</v>
      </c>
      <c r="AR49" s="277" t="str">
        <f t="shared" si="16"/>
        <v xml:space="preserve"> -</v>
      </c>
      <c r="AS49" s="48">
        <v>0</v>
      </c>
      <c r="AT49" s="54">
        <v>0</v>
      </c>
      <c r="AU49" s="54">
        <v>0</v>
      </c>
      <c r="AV49" s="116" t="str">
        <f t="shared" si="17"/>
        <v xml:space="preserve"> -</v>
      </c>
      <c r="AW49" s="277" t="str">
        <f t="shared" si="18"/>
        <v xml:space="preserve"> -</v>
      </c>
      <c r="AX49" s="49">
        <v>0</v>
      </c>
      <c r="AY49" s="54">
        <v>0</v>
      </c>
      <c r="AZ49" s="54">
        <v>0</v>
      </c>
      <c r="BA49" s="116" t="str">
        <f t="shared" si="19"/>
        <v xml:space="preserve"> -</v>
      </c>
      <c r="BB49" s="277" t="str">
        <f t="shared" si="20"/>
        <v xml:space="preserve"> -</v>
      </c>
      <c r="BC49" s="48">
        <v>0</v>
      </c>
      <c r="BD49" s="54">
        <v>0</v>
      </c>
      <c r="BE49" s="54">
        <v>0</v>
      </c>
      <c r="BF49" s="116" t="str">
        <f t="shared" si="21"/>
        <v xml:space="preserve"> -</v>
      </c>
      <c r="BG49" s="277" t="str">
        <f t="shared" si="22"/>
        <v xml:space="preserve"> -</v>
      </c>
      <c r="BH49" s="826">
        <f t="shared" si="23"/>
        <v>0</v>
      </c>
      <c r="BI49" s="827">
        <f t="shared" si="24"/>
        <v>0</v>
      </c>
      <c r="BJ49" s="827">
        <f t="shared" si="25"/>
        <v>0</v>
      </c>
      <c r="BK49" s="383" t="str">
        <f t="shared" si="26"/>
        <v xml:space="preserve"> -</v>
      </c>
      <c r="BL49" s="276" t="str">
        <f t="shared" si="27"/>
        <v xml:space="preserve"> -</v>
      </c>
      <c r="BM49" s="462" t="s">
        <v>1223</v>
      </c>
      <c r="BN49" s="186" t="s">
        <v>1229</v>
      </c>
      <c r="BO49" s="187" t="s">
        <v>1960</v>
      </c>
    </row>
    <row r="50" spans="2:67" ht="30" customHeight="1">
      <c r="B50" s="803"/>
      <c r="C50" s="804"/>
      <c r="D50" s="805"/>
      <c r="E50" s="710"/>
      <c r="F50" s="633"/>
      <c r="G50" s="849"/>
      <c r="H50" s="849"/>
      <c r="I50" s="853"/>
      <c r="J50" s="807"/>
      <c r="K50" s="808"/>
      <c r="L50" s="23" t="s">
        <v>60</v>
      </c>
      <c r="M50" s="122" t="s">
        <v>1219</v>
      </c>
      <c r="N50" s="23" t="s">
        <v>1269</v>
      </c>
      <c r="O50" s="34">
        <v>1</v>
      </c>
      <c r="P50" s="54">
        <v>1</v>
      </c>
      <c r="Q50" s="54">
        <v>1</v>
      </c>
      <c r="R50" s="308">
        <v>0.25</v>
      </c>
      <c r="S50" s="54">
        <v>1</v>
      </c>
      <c r="T50" s="308">
        <v>0.25</v>
      </c>
      <c r="U50" s="54">
        <v>1</v>
      </c>
      <c r="V50" s="310">
        <v>0.25</v>
      </c>
      <c r="W50" s="41">
        <v>1</v>
      </c>
      <c r="X50" s="310">
        <v>0.25</v>
      </c>
      <c r="Y50" s="48">
        <v>1</v>
      </c>
      <c r="Z50" s="54">
        <v>1</v>
      </c>
      <c r="AA50" s="54">
        <v>0</v>
      </c>
      <c r="AB50" s="43">
        <v>0</v>
      </c>
      <c r="AC50" s="233">
        <f t="shared" si="1"/>
        <v>1</v>
      </c>
      <c r="AD50" s="568">
        <f t="shared" si="2"/>
        <v>1</v>
      </c>
      <c r="AE50" s="79">
        <f t="shared" si="3"/>
        <v>1</v>
      </c>
      <c r="AF50" s="568">
        <f t="shared" si="4"/>
        <v>1</v>
      </c>
      <c r="AG50" s="79">
        <f t="shared" si="5"/>
        <v>0</v>
      </c>
      <c r="AH50" s="568">
        <f t="shared" si="6"/>
        <v>0</v>
      </c>
      <c r="AI50" s="79">
        <f t="shared" si="7"/>
        <v>0</v>
      </c>
      <c r="AJ50" s="568">
        <f t="shared" si="8"/>
        <v>0</v>
      </c>
      <c r="AK50" s="809">
        <f t="shared" si="28"/>
        <v>0.5</v>
      </c>
      <c r="AL50" s="568">
        <f t="shared" si="9"/>
        <v>0.5</v>
      </c>
      <c r="AM50" s="810">
        <f t="shared" si="10"/>
        <v>0.5</v>
      </c>
      <c r="AN50" s="49">
        <v>0</v>
      </c>
      <c r="AO50" s="54">
        <v>0</v>
      </c>
      <c r="AP50" s="54">
        <v>0</v>
      </c>
      <c r="AQ50" s="116" t="str">
        <f t="shared" si="15"/>
        <v xml:space="preserve"> -</v>
      </c>
      <c r="AR50" s="277" t="str">
        <f t="shared" si="16"/>
        <v xml:space="preserve"> -</v>
      </c>
      <c r="AS50" s="48">
        <v>0</v>
      </c>
      <c r="AT50" s="54">
        <v>0</v>
      </c>
      <c r="AU50" s="54">
        <v>0</v>
      </c>
      <c r="AV50" s="116" t="str">
        <f t="shared" si="17"/>
        <v xml:space="preserve"> -</v>
      </c>
      <c r="AW50" s="277" t="str">
        <f t="shared" si="18"/>
        <v xml:space="preserve"> -</v>
      </c>
      <c r="AX50" s="49">
        <v>0</v>
      </c>
      <c r="AY50" s="54">
        <v>0</v>
      </c>
      <c r="AZ50" s="54">
        <v>0</v>
      </c>
      <c r="BA50" s="116" t="str">
        <f t="shared" si="19"/>
        <v xml:space="preserve"> -</v>
      </c>
      <c r="BB50" s="277" t="str">
        <f t="shared" si="20"/>
        <v xml:space="preserve"> -</v>
      </c>
      <c r="BC50" s="48">
        <v>0</v>
      </c>
      <c r="BD50" s="54">
        <v>0</v>
      </c>
      <c r="BE50" s="54">
        <v>0</v>
      </c>
      <c r="BF50" s="116" t="str">
        <f t="shared" si="21"/>
        <v xml:space="preserve"> -</v>
      </c>
      <c r="BG50" s="277" t="str">
        <f t="shared" si="22"/>
        <v xml:space="preserve"> -</v>
      </c>
      <c r="BH50" s="811">
        <f t="shared" si="23"/>
        <v>0</v>
      </c>
      <c r="BI50" s="812">
        <f t="shared" si="24"/>
        <v>0</v>
      </c>
      <c r="BJ50" s="812">
        <f t="shared" si="25"/>
        <v>0</v>
      </c>
      <c r="BK50" s="381" t="str">
        <f t="shared" si="26"/>
        <v xml:space="preserve"> -</v>
      </c>
      <c r="BL50" s="277" t="str">
        <f t="shared" si="27"/>
        <v xml:space="preserve"> -</v>
      </c>
      <c r="BM50" s="462" t="s">
        <v>1223</v>
      </c>
      <c r="BN50" s="186" t="s">
        <v>1229</v>
      </c>
      <c r="BO50" s="187" t="s">
        <v>1960</v>
      </c>
    </row>
    <row r="51" spans="2:67" ht="45.75" customHeight="1">
      <c r="B51" s="803"/>
      <c r="C51" s="804"/>
      <c r="D51" s="805"/>
      <c r="E51" s="710"/>
      <c r="F51" s="633" t="s">
        <v>222</v>
      </c>
      <c r="G51" s="849">
        <v>0.14000000000000001</v>
      </c>
      <c r="H51" s="849">
        <v>0.6</v>
      </c>
      <c r="I51" s="850">
        <f>+H51-G51</f>
        <v>0.45999999999999996</v>
      </c>
      <c r="J51" s="807"/>
      <c r="K51" s="808"/>
      <c r="L51" s="23" t="s">
        <v>61</v>
      </c>
      <c r="M51" s="122" t="s">
        <v>1219</v>
      </c>
      <c r="N51" s="23" t="s">
        <v>1270</v>
      </c>
      <c r="O51" s="34">
        <v>0</v>
      </c>
      <c r="P51" s="54">
        <v>1</v>
      </c>
      <c r="Q51" s="54">
        <v>0</v>
      </c>
      <c r="R51" s="308">
        <v>0</v>
      </c>
      <c r="S51" s="54">
        <v>1</v>
      </c>
      <c r="T51" s="308">
        <v>0.33</v>
      </c>
      <c r="U51" s="54">
        <v>1</v>
      </c>
      <c r="V51" s="310">
        <v>0.33</v>
      </c>
      <c r="W51" s="41">
        <v>1</v>
      </c>
      <c r="X51" s="310">
        <v>0.34</v>
      </c>
      <c r="Y51" s="48">
        <v>0</v>
      </c>
      <c r="Z51" s="54">
        <v>0.1</v>
      </c>
      <c r="AA51" s="54">
        <v>0</v>
      </c>
      <c r="AB51" s="43">
        <v>0</v>
      </c>
      <c r="AC51" s="233" t="str">
        <f t="shared" si="1"/>
        <v xml:space="preserve"> -</v>
      </c>
      <c r="AD51" s="568" t="str">
        <f t="shared" si="2"/>
        <v xml:space="preserve"> -</v>
      </c>
      <c r="AE51" s="79">
        <f t="shared" si="3"/>
        <v>0.1</v>
      </c>
      <c r="AF51" s="568">
        <f t="shared" si="4"/>
        <v>0.1</v>
      </c>
      <c r="AG51" s="79">
        <f t="shared" si="5"/>
        <v>0</v>
      </c>
      <c r="AH51" s="568">
        <f t="shared" si="6"/>
        <v>0</v>
      </c>
      <c r="AI51" s="79">
        <f t="shared" si="7"/>
        <v>0</v>
      </c>
      <c r="AJ51" s="568">
        <f t="shared" si="8"/>
        <v>0</v>
      </c>
      <c r="AK51" s="809">
        <f>+AVERAGE(Z51:AB51)/P51</f>
        <v>3.3333333333333333E-2</v>
      </c>
      <c r="AL51" s="568">
        <f t="shared" si="9"/>
        <v>3.3333333333333333E-2</v>
      </c>
      <c r="AM51" s="810">
        <f t="shared" si="10"/>
        <v>3.3333333333333333E-2</v>
      </c>
      <c r="AN51" s="49">
        <v>0</v>
      </c>
      <c r="AO51" s="54">
        <v>0</v>
      </c>
      <c r="AP51" s="54">
        <v>0</v>
      </c>
      <c r="AQ51" s="116" t="str">
        <f t="shared" si="15"/>
        <v xml:space="preserve"> -</v>
      </c>
      <c r="AR51" s="277" t="str">
        <f t="shared" si="16"/>
        <v xml:space="preserve"> -</v>
      </c>
      <c r="AS51" s="48">
        <v>0</v>
      </c>
      <c r="AT51" s="54">
        <v>0</v>
      </c>
      <c r="AU51" s="54">
        <v>0</v>
      </c>
      <c r="AV51" s="116" t="str">
        <f t="shared" si="17"/>
        <v xml:space="preserve"> -</v>
      </c>
      <c r="AW51" s="277" t="str">
        <f t="shared" si="18"/>
        <v xml:space="preserve"> -</v>
      </c>
      <c r="AX51" s="49">
        <v>0</v>
      </c>
      <c r="AY51" s="54">
        <v>0</v>
      </c>
      <c r="AZ51" s="54">
        <v>0</v>
      </c>
      <c r="BA51" s="116" t="str">
        <f t="shared" si="19"/>
        <v xml:space="preserve"> -</v>
      </c>
      <c r="BB51" s="277" t="str">
        <f t="shared" si="20"/>
        <v xml:space="preserve"> -</v>
      </c>
      <c r="BC51" s="48">
        <v>0</v>
      </c>
      <c r="BD51" s="54">
        <v>0</v>
      </c>
      <c r="BE51" s="54">
        <v>0</v>
      </c>
      <c r="BF51" s="116" t="str">
        <f t="shared" si="21"/>
        <v xml:space="preserve"> -</v>
      </c>
      <c r="BG51" s="277" t="str">
        <f t="shared" si="22"/>
        <v xml:space="preserve"> -</v>
      </c>
      <c r="BH51" s="826">
        <f t="shared" si="23"/>
        <v>0</v>
      </c>
      <c r="BI51" s="827">
        <f t="shared" si="24"/>
        <v>0</v>
      </c>
      <c r="BJ51" s="827">
        <f t="shared" si="25"/>
        <v>0</v>
      </c>
      <c r="BK51" s="383" t="str">
        <f t="shared" si="26"/>
        <v xml:space="preserve"> -</v>
      </c>
      <c r="BL51" s="276" t="str">
        <f t="shared" si="27"/>
        <v xml:space="preserve"> -</v>
      </c>
      <c r="BM51" s="462" t="s">
        <v>1223</v>
      </c>
      <c r="BN51" s="186" t="s">
        <v>1229</v>
      </c>
      <c r="BO51" s="187" t="s">
        <v>1960</v>
      </c>
    </row>
    <row r="52" spans="2:67" ht="45.75" customHeight="1">
      <c r="B52" s="803"/>
      <c r="C52" s="804"/>
      <c r="D52" s="805"/>
      <c r="E52" s="710"/>
      <c r="F52" s="633"/>
      <c r="G52" s="849"/>
      <c r="H52" s="849"/>
      <c r="I52" s="851"/>
      <c r="J52" s="807"/>
      <c r="K52" s="808"/>
      <c r="L52" s="23" t="s">
        <v>62</v>
      </c>
      <c r="M52" s="122" t="s">
        <v>1219</v>
      </c>
      <c r="N52" s="23" t="s">
        <v>1271</v>
      </c>
      <c r="O52" s="34">
        <v>0</v>
      </c>
      <c r="P52" s="54">
        <v>1</v>
      </c>
      <c r="Q52" s="54">
        <v>1</v>
      </c>
      <c r="R52" s="308">
        <v>0.25</v>
      </c>
      <c r="S52" s="54">
        <v>1</v>
      </c>
      <c r="T52" s="308">
        <v>0.25</v>
      </c>
      <c r="U52" s="54">
        <v>1</v>
      </c>
      <c r="V52" s="310">
        <v>0.25</v>
      </c>
      <c r="W52" s="41">
        <v>1</v>
      </c>
      <c r="X52" s="310">
        <v>0.25</v>
      </c>
      <c r="Y52" s="48">
        <v>1</v>
      </c>
      <c r="Z52" s="54">
        <v>1</v>
      </c>
      <c r="AA52" s="54">
        <v>0</v>
      </c>
      <c r="AB52" s="43">
        <v>0</v>
      </c>
      <c r="AC52" s="233">
        <f t="shared" si="1"/>
        <v>1</v>
      </c>
      <c r="AD52" s="568">
        <f t="shared" si="2"/>
        <v>1</v>
      </c>
      <c r="AE52" s="79">
        <f t="shared" si="3"/>
        <v>1</v>
      </c>
      <c r="AF52" s="568">
        <f t="shared" si="4"/>
        <v>1</v>
      </c>
      <c r="AG52" s="79">
        <f t="shared" si="5"/>
        <v>0</v>
      </c>
      <c r="AH52" s="568">
        <f t="shared" si="6"/>
        <v>0</v>
      </c>
      <c r="AI52" s="79">
        <f t="shared" si="7"/>
        <v>0</v>
      </c>
      <c r="AJ52" s="568">
        <f t="shared" si="8"/>
        <v>0</v>
      </c>
      <c r="AK52" s="809">
        <f t="shared" si="28"/>
        <v>0.5</v>
      </c>
      <c r="AL52" s="568">
        <f t="shared" si="9"/>
        <v>0.5</v>
      </c>
      <c r="AM52" s="810">
        <f t="shared" si="10"/>
        <v>0.5</v>
      </c>
      <c r="AN52" s="49">
        <v>0</v>
      </c>
      <c r="AO52" s="54">
        <v>0</v>
      </c>
      <c r="AP52" s="54">
        <v>0</v>
      </c>
      <c r="AQ52" s="116" t="str">
        <f t="shared" si="15"/>
        <v xml:space="preserve"> -</v>
      </c>
      <c r="AR52" s="277" t="str">
        <f t="shared" si="16"/>
        <v xml:space="preserve"> -</v>
      </c>
      <c r="AS52" s="48">
        <v>0</v>
      </c>
      <c r="AT52" s="54">
        <v>0</v>
      </c>
      <c r="AU52" s="54">
        <v>0</v>
      </c>
      <c r="AV52" s="116" t="str">
        <f t="shared" si="17"/>
        <v xml:space="preserve"> -</v>
      </c>
      <c r="AW52" s="277" t="str">
        <f t="shared" si="18"/>
        <v xml:space="preserve"> -</v>
      </c>
      <c r="AX52" s="49">
        <v>0</v>
      </c>
      <c r="AY52" s="54">
        <v>0</v>
      </c>
      <c r="AZ52" s="54">
        <v>0</v>
      </c>
      <c r="BA52" s="116" t="str">
        <f t="shared" si="19"/>
        <v xml:space="preserve"> -</v>
      </c>
      <c r="BB52" s="277" t="str">
        <f t="shared" si="20"/>
        <v xml:space="preserve"> -</v>
      </c>
      <c r="BC52" s="48">
        <v>0</v>
      </c>
      <c r="BD52" s="54">
        <v>0</v>
      </c>
      <c r="BE52" s="54">
        <v>0</v>
      </c>
      <c r="BF52" s="116" t="str">
        <f t="shared" si="21"/>
        <v xml:space="preserve"> -</v>
      </c>
      <c r="BG52" s="277" t="str">
        <f t="shared" si="22"/>
        <v xml:space="preserve"> -</v>
      </c>
      <c r="BH52" s="811">
        <f t="shared" si="23"/>
        <v>0</v>
      </c>
      <c r="BI52" s="812">
        <f t="shared" si="24"/>
        <v>0</v>
      </c>
      <c r="BJ52" s="812">
        <f t="shared" si="25"/>
        <v>0</v>
      </c>
      <c r="BK52" s="381" t="str">
        <f t="shared" si="26"/>
        <v xml:space="preserve"> -</v>
      </c>
      <c r="BL52" s="277" t="str">
        <f t="shared" si="27"/>
        <v xml:space="preserve"> -</v>
      </c>
      <c r="BM52" s="462" t="s">
        <v>1223</v>
      </c>
      <c r="BN52" s="186" t="s">
        <v>1229</v>
      </c>
      <c r="BO52" s="187" t="s">
        <v>1960</v>
      </c>
    </row>
    <row r="53" spans="2:67" ht="30" customHeight="1">
      <c r="B53" s="803"/>
      <c r="C53" s="804"/>
      <c r="D53" s="805"/>
      <c r="E53" s="710"/>
      <c r="F53" s="633"/>
      <c r="G53" s="849"/>
      <c r="H53" s="849"/>
      <c r="I53" s="851"/>
      <c r="J53" s="807"/>
      <c r="K53" s="808"/>
      <c r="L53" s="23" t="s">
        <v>63</v>
      </c>
      <c r="M53" s="122" t="s">
        <v>1219</v>
      </c>
      <c r="N53" s="23" t="s">
        <v>1272</v>
      </c>
      <c r="O53" s="34">
        <v>0</v>
      </c>
      <c r="P53" s="54">
        <v>1</v>
      </c>
      <c r="Q53" s="54">
        <v>1</v>
      </c>
      <c r="R53" s="308">
        <v>0.25</v>
      </c>
      <c r="S53" s="54">
        <v>1</v>
      </c>
      <c r="T53" s="308">
        <v>0.25</v>
      </c>
      <c r="U53" s="54">
        <v>1</v>
      </c>
      <c r="V53" s="310">
        <v>0.25</v>
      </c>
      <c r="W53" s="41">
        <v>1</v>
      </c>
      <c r="X53" s="310">
        <v>0.25</v>
      </c>
      <c r="Y53" s="48">
        <v>1</v>
      </c>
      <c r="Z53" s="54">
        <v>1</v>
      </c>
      <c r="AA53" s="54">
        <v>0</v>
      </c>
      <c r="AB53" s="43">
        <v>0</v>
      </c>
      <c r="AC53" s="233">
        <f t="shared" si="1"/>
        <v>1</v>
      </c>
      <c r="AD53" s="568">
        <f t="shared" si="2"/>
        <v>1</v>
      </c>
      <c r="AE53" s="79">
        <f t="shared" si="3"/>
        <v>1</v>
      </c>
      <c r="AF53" s="568">
        <f t="shared" si="4"/>
        <v>1</v>
      </c>
      <c r="AG53" s="79">
        <f t="shared" si="5"/>
        <v>0</v>
      </c>
      <c r="AH53" s="568">
        <f t="shared" si="6"/>
        <v>0</v>
      </c>
      <c r="AI53" s="79">
        <f t="shared" si="7"/>
        <v>0</v>
      </c>
      <c r="AJ53" s="568">
        <f t="shared" si="8"/>
        <v>0</v>
      </c>
      <c r="AK53" s="809">
        <f t="shared" si="28"/>
        <v>0.5</v>
      </c>
      <c r="AL53" s="568">
        <f t="shared" si="9"/>
        <v>0.5</v>
      </c>
      <c r="AM53" s="810">
        <f t="shared" si="10"/>
        <v>0.5</v>
      </c>
      <c r="AN53" s="49">
        <v>0</v>
      </c>
      <c r="AO53" s="54">
        <v>0</v>
      </c>
      <c r="AP53" s="54">
        <v>0</v>
      </c>
      <c r="AQ53" s="116" t="str">
        <f t="shared" si="15"/>
        <v xml:space="preserve"> -</v>
      </c>
      <c r="AR53" s="277" t="str">
        <f t="shared" si="16"/>
        <v xml:space="preserve"> -</v>
      </c>
      <c r="AS53" s="48">
        <v>0</v>
      </c>
      <c r="AT53" s="54">
        <v>0</v>
      </c>
      <c r="AU53" s="54">
        <v>0</v>
      </c>
      <c r="AV53" s="116" t="str">
        <f t="shared" si="17"/>
        <v xml:space="preserve"> -</v>
      </c>
      <c r="AW53" s="277" t="str">
        <f t="shared" si="18"/>
        <v xml:space="preserve"> -</v>
      </c>
      <c r="AX53" s="49">
        <v>0</v>
      </c>
      <c r="AY53" s="54">
        <v>0</v>
      </c>
      <c r="AZ53" s="54">
        <v>0</v>
      </c>
      <c r="BA53" s="116" t="str">
        <f t="shared" si="19"/>
        <v xml:space="preserve"> -</v>
      </c>
      <c r="BB53" s="277" t="str">
        <f t="shared" si="20"/>
        <v xml:space="preserve"> -</v>
      </c>
      <c r="BC53" s="48">
        <v>0</v>
      </c>
      <c r="BD53" s="54">
        <v>0</v>
      </c>
      <c r="BE53" s="54">
        <v>0</v>
      </c>
      <c r="BF53" s="116" t="str">
        <f t="shared" si="21"/>
        <v xml:space="preserve"> -</v>
      </c>
      <c r="BG53" s="277" t="str">
        <f t="shared" si="22"/>
        <v xml:space="preserve"> -</v>
      </c>
      <c r="BH53" s="826">
        <f t="shared" si="23"/>
        <v>0</v>
      </c>
      <c r="BI53" s="827">
        <f t="shared" si="24"/>
        <v>0</v>
      </c>
      <c r="BJ53" s="827">
        <f t="shared" si="25"/>
        <v>0</v>
      </c>
      <c r="BK53" s="383" t="str">
        <f t="shared" si="26"/>
        <v xml:space="preserve"> -</v>
      </c>
      <c r="BL53" s="276" t="str">
        <f t="shared" si="27"/>
        <v xml:space="preserve"> -</v>
      </c>
      <c r="BM53" s="462" t="s">
        <v>1223</v>
      </c>
      <c r="BN53" s="186" t="s">
        <v>1229</v>
      </c>
      <c r="BO53" s="187" t="s">
        <v>1960</v>
      </c>
    </row>
    <row r="54" spans="2:67" ht="30" customHeight="1">
      <c r="B54" s="803"/>
      <c r="C54" s="804"/>
      <c r="D54" s="805"/>
      <c r="E54" s="710"/>
      <c r="F54" s="633"/>
      <c r="G54" s="849"/>
      <c r="H54" s="849"/>
      <c r="I54" s="851"/>
      <c r="J54" s="807"/>
      <c r="K54" s="808"/>
      <c r="L54" s="23" t="s">
        <v>64</v>
      </c>
      <c r="M54" s="122" t="s">
        <v>1219</v>
      </c>
      <c r="N54" s="23" t="s">
        <v>1273</v>
      </c>
      <c r="O54" s="34">
        <v>1</v>
      </c>
      <c r="P54" s="54">
        <v>1</v>
      </c>
      <c r="Q54" s="54">
        <v>1</v>
      </c>
      <c r="R54" s="308">
        <v>0.25</v>
      </c>
      <c r="S54" s="54">
        <v>1</v>
      </c>
      <c r="T54" s="308">
        <v>0.25</v>
      </c>
      <c r="U54" s="54">
        <v>1</v>
      </c>
      <c r="V54" s="310">
        <v>0.25</v>
      </c>
      <c r="W54" s="41">
        <v>1</v>
      </c>
      <c r="X54" s="310">
        <v>0.25</v>
      </c>
      <c r="Y54" s="48">
        <v>1</v>
      </c>
      <c r="Z54" s="54">
        <v>1</v>
      </c>
      <c r="AA54" s="54">
        <v>0</v>
      </c>
      <c r="AB54" s="43">
        <v>0</v>
      </c>
      <c r="AC54" s="233">
        <f t="shared" si="1"/>
        <v>1</v>
      </c>
      <c r="AD54" s="568">
        <f t="shared" si="2"/>
        <v>1</v>
      </c>
      <c r="AE54" s="79">
        <f t="shared" si="3"/>
        <v>1</v>
      </c>
      <c r="AF54" s="568">
        <f t="shared" si="4"/>
        <v>1</v>
      </c>
      <c r="AG54" s="79">
        <f t="shared" si="5"/>
        <v>0</v>
      </c>
      <c r="AH54" s="568">
        <f t="shared" si="6"/>
        <v>0</v>
      </c>
      <c r="AI54" s="79">
        <f t="shared" si="7"/>
        <v>0</v>
      </c>
      <c r="AJ54" s="568">
        <f t="shared" si="8"/>
        <v>0</v>
      </c>
      <c r="AK54" s="809">
        <f t="shared" si="28"/>
        <v>0.5</v>
      </c>
      <c r="AL54" s="568">
        <f t="shared" si="9"/>
        <v>0.5</v>
      </c>
      <c r="AM54" s="810">
        <f t="shared" si="10"/>
        <v>0.5</v>
      </c>
      <c r="AN54" s="49">
        <v>0</v>
      </c>
      <c r="AO54" s="54">
        <v>0</v>
      </c>
      <c r="AP54" s="54">
        <v>0</v>
      </c>
      <c r="AQ54" s="116" t="str">
        <f t="shared" si="15"/>
        <v xml:space="preserve"> -</v>
      </c>
      <c r="AR54" s="277" t="str">
        <f t="shared" si="16"/>
        <v xml:space="preserve"> -</v>
      </c>
      <c r="AS54" s="48">
        <v>0</v>
      </c>
      <c r="AT54" s="54">
        <v>0</v>
      </c>
      <c r="AU54" s="54">
        <v>0</v>
      </c>
      <c r="AV54" s="116" t="str">
        <f t="shared" si="17"/>
        <v xml:space="preserve"> -</v>
      </c>
      <c r="AW54" s="277" t="str">
        <f t="shared" si="18"/>
        <v xml:space="preserve"> -</v>
      </c>
      <c r="AX54" s="49">
        <v>0</v>
      </c>
      <c r="AY54" s="54">
        <v>0</v>
      </c>
      <c r="AZ54" s="54">
        <v>0</v>
      </c>
      <c r="BA54" s="116" t="str">
        <f t="shared" si="19"/>
        <v xml:space="preserve"> -</v>
      </c>
      <c r="BB54" s="277" t="str">
        <f t="shared" si="20"/>
        <v xml:space="preserve"> -</v>
      </c>
      <c r="BC54" s="48">
        <v>0</v>
      </c>
      <c r="BD54" s="54">
        <v>0</v>
      </c>
      <c r="BE54" s="54">
        <v>0</v>
      </c>
      <c r="BF54" s="116" t="str">
        <f t="shared" si="21"/>
        <v xml:space="preserve"> -</v>
      </c>
      <c r="BG54" s="277" t="str">
        <f t="shared" si="22"/>
        <v xml:space="preserve"> -</v>
      </c>
      <c r="BH54" s="811">
        <f t="shared" si="23"/>
        <v>0</v>
      </c>
      <c r="BI54" s="812">
        <f t="shared" si="24"/>
        <v>0</v>
      </c>
      <c r="BJ54" s="812">
        <f t="shared" si="25"/>
        <v>0</v>
      </c>
      <c r="BK54" s="381" t="str">
        <f t="shared" si="26"/>
        <v xml:space="preserve"> -</v>
      </c>
      <c r="BL54" s="277" t="str">
        <f t="shared" si="27"/>
        <v xml:space="preserve"> -</v>
      </c>
      <c r="BM54" s="462" t="s">
        <v>1223</v>
      </c>
      <c r="BN54" s="186" t="s">
        <v>1229</v>
      </c>
      <c r="BO54" s="187" t="s">
        <v>1960</v>
      </c>
    </row>
    <row r="55" spans="2:67" ht="30" customHeight="1">
      <c r="B55" s="803"/>
      <c r="C55" s="804"/>
      <c r="D55" s="805"/>
      <c r="E55" s="710"/>
      <c r="F55" s="633"/>
      <c r="G55" s="849"/>
      <c r="H55" s="849"/>
      <c r="I55" s="851"/>
      <c r="J55" s="807"/>
      <c r="K55" s="808"/>
      <c r="L55" s="23" t="s">
        <v>65</v>
      </c>
      <c r="M55" s="122">
        <v>2210277</v>
      </c>
      <c r="N55" s="23" t="s">
        <v>1274</v>
      </c>
      <c r="O55" s="34">
        <v>0</v>
      </c>
      <c r="P55" s="54">
        <v>7</v>
      </c>
      <c r="Q55" s="54">
        <v>1</v>
      </c>
      <c r="R55" s="308">
        <f t="shared" si="11"/>
        <v>0.14285714285714285</v>
      </c>
      <c r="S55" s="54">
        <v>2</v>
      </c>
      <c r="T55" s="308">
        <f t="shared" si="12"/>
        <v>0.2857142857142857</v>
      </c>
      <c r="U55" s="54">
        <v>2</v>
      </c>
      <c r="V55" s="310">
        <f t="shared" si="13"/>
        <v>0.2857142857142857</v>
      </c>
      <c r="W55" s="41">
        <v>2</v>
      </c>
      <c r="X55" s="310">
        <f t="shared" si="14"/>
        <v>0.2857142857142857</v>
      </c>
      <c r="Y55" s="48">
        <v>1</v>
      </c>
      <c r="Z55" s="54">
        <v>0</v>
      </c>
      <c r="AA55" s="54">
        <v>0</v>
      </c>
      <c r="AB55" s="43">
        <v>0</v>
      </c>
      <c r="AC55" s="233">
        <f t="shared" si="1"/>
        <v>1</v>
      </c>
      <c r="AD55" s="568">
        <f t="shared" si="2"/>
        <v>1</v>
      </c>
      <c r="AE55" s="79">
        <f t="shared" si="3"/>
        <v>0</v>
      </c>
      <c r="AF55" s="568">
        <f t="shared" si="4"/>
        <v>0</v>
      </c>
      <c r="AG55" s="79">
        <f t="shared" si="5"/>
        <v>0</v>
      </c>
      <c r="AH55" s="568">
        <f t="shared" si="6"/>
        <v>0</v>
      </c>
      <c r="AI55" s="79">
        <f t="shared" si="7"/>
        <v>0</v>
      </c>
      <c r="AJ55" s="568">
        <f t="shared" si="8"/>
        <v>0</v>
      </c>
      <c r="AK55" s="809">
        <f t="shared" ref="AK55" si="30">+SUM(Y55:AB55)/P55</f>
        <v>0.14285714285714285</v>
      </c>
      <c r="AL55" s="568">
        <f t="shared" si="9"/>
        <v>0.14285714285714285</v>
      </c>
      <c r="AM55" s="810">
        <f t="shared" si="10"/>
        <v>0.14285714285714285</v>
      </c>
      <c r="AN55" s="49">
        <v>0</v>
      </c>
      <c r="AO55" s="54">
        <v>0</v>
      </c>
      <c r="AP55" s="54">
        <v>0</v>
      </c>
      <c r="AQ55" s="116" t="str">
        <f t="shared" si="15"/>
        <v xml:space="preserve"> -</v>
      </c>
      <c r="AR55" s="277" t="str">
        <f t="shared" si="16"/>
        <v xml:space="preserve"> -</v>
      </c>
      <c r="AS55" s="48">
        <v>0</v>
      </c>
      <c r="AT55" s="54">
        <v>0</v>
      </c>
      <c r="AU55" s="54">
        <v>0</v>
      </c>
      <c r="AV55" s="116" t="str">
        <f t="shared" si="17"/>
        <v xml:space="preserve"> -</v>
      </c>
      <c r="AW55" s="277" t="str">
        <f t="shared" si="18"/>
        <v xml:space="preserve"> -</v>
      </c>
      <c r="AX55" s="49">
        <v>40000</v>
      </c>
      <c r="AY55" s="54">
        <v>0</v>
      </c>
      <c r="AZ55" s="54">
        <v>0</v>
      </c>
      <c r="BA55" s="116">
        <f t="shared" si="19"/>
        <v>0</v>
      </c>
      <c r="BB55" s="277" t="str">
        <f t="shared" si="20"/>
        <v xml:space="preserve"> -</v>
      </c>
      <c r="BC55" s="48">
        <v>40000</v>
      </c>
      <c r="BD55" s="54">
        <v>0</v>
      </c>
      <c r="BE55" s="54">
        <v>0</v>
      </c>
      <c r="BF55" s="116">
        <f t="shared" si="21"/>
        <v>0</v>
      </c>
      <c r="BG55" s="277" t="str">
        <f t="shared" si="22"/>
        <v xml:space="preserve"> -</v>
      </c>
      <c r="BH55" s="826">
        <f t="shared" si="23"/>
        <v>80000</v>
      </c>
      <c r="BI55" s="827">
        <f t="shared" si="24"/>
        <v>0</v>
      </c>
      <c r="BJ55" s="827">
        <f t="shared" si="25"/>
        <v>0</v>
      </c>
      <c r="BK55" s="383">
        <f t="shared" si="26"/>
        <v>0</v>
      </c>
      <c r="BL55" s="276" t="str">
        <f t="shared" si="27"/>
        <v xml:space="preserve"> -</v>
      </c>
      <c r="BM55" s="462" t="s">
        <v>1223</v>
      </c>
      <c r="BN55" s="186" t="s">
        <v>1229</v>
      </c>
      <c r="BO55" s="187" t="s">
        <v>1955</v>
      </c>
    </row>
    <row r="56" spans="2:67" ht="30" customHeight="1" thickBot="1">
      <c r="B56" s="803"/>
      <c r="C56" s="804"/>
      <c r="D56" s="805"/>
      <c r="E56" s="710"/>
      <c r="F56" s="633"/>
      <c r="G56" s="849"/>
      <c r="H56" s="849"/>
      <c r="I56" s="851"/>
      <c r="J56" s="843"/>
      <c r="K56" s="814"/>
      <c r="L56" s="25" t="s">
        <v>242</v>
      </c>
      <c r="M56" s="125" t="s">
        <v>1219</v>
      </c>
      <c r="N56" s="25" t="s">
        <v>1275</v>
      </c>
      <c r="O56" s="38">
        <v>0</v>
      </c>
      <c r="P56" s="98">
        <v>1</v>
      </c>
      <c r="Q56" s="98">
        <v>1</v>
      </c>
      <c r="R56" s="311">
        <v>0.25</v>
      </c>
      <c r="S56" s="98">
        <v>1</v>
      </c>
      <c r="T56" s="311">
        <v>0.25</v>
      </c>
      <c r="U56" s="98">
        <v>1</v>
      </c>
      <c r="V56" s="312">
        <v>0.25</v>
      </c>
      <c r="W56" s="44">
        <v>1</v>
      </c>
      <c r="X56" s="312">
        <v>0.25</v>
      </c>
      <c r="Y56" s="56">
        <v>0</v>
      </c>
      <c r="Z56" s="86">
        <v>0</v>
      </c>
      <c r="AA56" s="86">
        <v>0</v>
      </c>
      <c r="AB56" s="64">
        <v>0</v>
      </c>
      <c r="AC56" s="232">
        <f t="shared" si="1"/>
        <v>0</v>
      </c>
      <c r="AD56" s="815">
        <f t="shared" si="2"/>
        <v>0</v>
      </c>
      <c r="AE56" s="102">
        <f t="shared" si="3"/>
        <v>0</v>
      </c>
      <c r="AF56" s="815">
        <f t="shared" si="4"/>
        <v>0</v>
      </c>
      <c r="AG56" s="102">
        <f t="shared" si="5"/>
        <v>0</v>
      </c>
      <c r="AH56" s="815">
        <f t="shared" si="6"/>
        <v>0</v>
      </c>
      <c r="AI56" s="102">
        <f t="shared" si="7"/>
        <v>0</v>
      </c>
      <c r="AJ56" s="815">
        <f t="shared" si="8"/>
        <v>0</v>
      </c>
      <c r="AK56" s="816">
        <f t="shared" si="28"/>
        <v>0</v>
      </c>
      <c r="AL56" s="815">
        <f t="shared" si="9"/>
        <v>0</v>
      </c>
      <c r="AM56" s="817">
        <f t="shared" si="10"/>
        <v>0</v>
      </c>
      <c r="AN56" s="51">
        <v>0</v>
      </c>
      <c r="AO56" s="98">
        <v>0</v>
      </c>
      <c r="AP56" s="98">
        <v>0</v>
      </c>
      <c r="AQ56" s="136" t="str">
        <f t="shared" si="15"/>
        <v xml:space="preserve"> -</v>
      </c>
      <c r="AR56" s="280" t="str">
        <f t="shared" si="16"/>
        <v xml:space="preserve"> -</v>
      </c>
      <c r="AS56" s="50">
        <v>0</v>
      </c>
      <c r="AT56" s="98">
        <v>0</v>
      </c>
      <c r="AU56" s="98">
        <v>0</v>
      </c>
      <c r="AV56" s="136" t="str">
        <f t="shared" si="17"/>
        <v xml:space="preserve"> -</v>
      </c>
      <c r="AW56" s="280" t="str">
        <f t="shared" si="18"/>
        <v xml:space="preserve"> -</v>
      </c>
      <c r="AX56" s="51">
        <v>0</v>
      </c>
      <c r="AY56" s="98">
        <v>0</v>
      </c>
      <c r="AZ56" s="98">
        <v>0</v>
      </c>
      <c r="BA56" s="136" t="str">
        <f t="shared" si="19"/>
        <v xml:space="preserve"> -</v>
      </c>
      <c r="BB56" s="280" t="str">
        <f t="shared" si="20"/>
        <v xml:space="preserve"> -</v>
      </c>
      <c r="BC56" s="50">
        <v>0</v>
      </c>
      <c r="BD56" s="98">
        <v>0</v>
      </c>
      <c r="BE56" s="98">
        <v>0</v>
      </c>
      <c r="BF56" s="136" t="str">
        <f t="shared" si="21"/>
        <v xml:space="preserve"> -</v>
      </c>
      <c r="BG56" s="280" t="str">
        <f t="shared" si="22"/>
        <v xml:space="preserve"> -</v>
      </c>
      <c r="BH56" s="844">
        <f t="shared" si="23"/>
        <v>0</v>
      </c>
      <c r="BI56" s="845">
        <f t="shared" si="24"/>
        <v>0</v>
      </c>
      <c r="BJ56" s="845">
        <f t="shared" si="25"/>
        <v>0</v>
      </c>
      <c r="BK56" s="384" t="str">
        <f t="shared" si="26"/>
        <v xml:space="preserve"> -</v>
      </c>
      <c r="BL56" s="280" t="str">
        <f t="shared" si="27"/>
        <v xml:space="preserve"> -</v>
      </c>
      <c r="BM56" s="820" t="s">
        <v>1223</v>
      </c>
      <c r="BN56" s="821" t="s">
        <v>1276</v>
      </c>
      <c r="BO56" s="822" t="s">
        <v>95</v>
      </c>
    </row>
    <row r="57" spans="2:67" ht="30" customHeight="1">
      <c r="B57" s="803"/>
      <c r="C57" s="804"/>
      <c r="D57" s="805"/>
      <c r="E57" s="710"/>
      <c r="F57" s="633"/>
      <c r="G57" s="849"/>
      <c r="H57" s="849"/>
      <c r="I57" s="851"/>
      <c r="J57" s="793">
        <f>+RESUMEN!J15</f>
        <v>0</v>
      </c>
      <c r="K57" s="794" t="s">
        <v>91</v>
      </c>
      <c r="L57" s="22" t="s">
        <v>66</v>
      </c>
      <c r="M57" s="127" t="s">
        <v>1219</v>
      </c>
      <c r="N57" s="22" t="s">
        <v>1277</v>
      </c>
      <c r="O57" s="33">
        <v>0</v>
      </c>
      <c r="P57" s="84">
        <v>4</v>
      </c>
      <c r="Q57" s="84">
        <v>0</v>
      </c>
      <c r="R57" s="307">
        <f t="shared" si="11"/>
        <v>0</v>
      </c>
      <c r="S57" s="84">
        <v>1</v>
      </c>
      <c r="T57" s="307">
        <f t="shared" si="12"/>
        <v>0.25</v>
      </c>
      <c r="U57" s="84">
        <v>2</v>
      </c>
      <c r="V57" s="309">
        <f t="shared" si="13"/>
        <v>0.5</v>
      </c>
      <c r="W57" s="40">
        <v>1</v>
      </c>
      <c r="X57" s="316">
        <f t="shared" si="14"/>
        <v>0.25</v>
      </c>
      <c r="Y57" s="46">
        <v>0</v>
      </c>
      <c r="Z57" s="84">
        <v>0</v>
      </c>
      <c r="AA57" s="84">
        <v>0</v>
      </c>
      <c r="AB57" s="63">
        <v>0</v>
      </c>
      <c r="AC57" s="823" t="str">
        <f t="shared" si="1"/>
        <v xml:space="preserve"> -</v>
      </c>
      <c r="AD57" s="567" t="str">
        <f t="shared" si="2"/>
        <v xml:space="preserve"> -</v>
      </c>
      <c r="AE57" s="106">
        <f t="shared" si="3"/>
        <v>0</v>
      </c>
      <c r="AF57" s="567">
        <f t="shared" si="4"/>
        <v>0</v>
      </c>
      <c r="AG57" s="106">
        <f t="shared" si="5"/>
        <v>0</v>
      </c>
      <c r="AH57" s="567">
        <f t="shared" si="6"/>
        <v>0</v>
      </c>
      <c r="AI57" s="106">
        <f t="shared" si="7"/>
        <v>0</v>
      </c>
      <c r="AJ57" s="567">
        <f t="shared" si="8"/>
        <v>0</v>
      </c>
      <c r="AK57" s="824">
        <f t="shared" ref="AK57:AK60" si="31">+SUM(Y57:AB57)/P57</f>
        <v>0</v>
      </c>
      <c r="AL57" s="567">
        <f t="shared" si="9"/>
        <v>0</v>
      </c>
      <c r="AM57" s="825">
        <f t="shared" si="10"/>
        <v>0</v>
      </c>
      <c r="AN57" s="46">
        <v>0</v>
      </c>
      <c r="AO57" s="84">
        <v>0</v>
      </c>
      <c r="AP57" s="84">
        <v>0</v>
      </c>
      <c r="AQ57" s="135" t="str">
        <f t="shared" si="15"/>
        <v xml:space="preserve"> -</v>
      </c>
      <c r="AR57" s="283" t="str">
        <f t="shared" si="16"/>
        <v xml:space="preserve"> -</v>
      </c>
      <c r="AS57" s="46">
        <v>0</v>
      </c>
      <c r="AT57" s="84">
        <v>0</v>
      </c>
      <c r="AU57" s="84">
        <v>0</v>
      </c>
      <c r="AV57" s="135" t="str">
        <f t="shared" si="17"/>
        <v xml:space="preserve"> -</v>
      </c>
      <c r="AW57" s="283" t="str">
        <f t="shared" si="18"/>
        <v xml:space="preserve"> -</v>
      </c>
      <c r="AX57" s="47">
        <v>0</v>
      </c>
      <c r="AY57" s="84">
        <v>0</v>
      </c>
      <c r="AZ57" s="84">
        <v>0</v>
      </c>
      <c r="BA57" s="135" t="str">
        <f t="shared" si="19"/>
        <v xml:space="preserve"> -</v>
      </c>
      <c r="BB57" s="283" t="str">
        <f t="shared" si="20"/>
        <v xml:space="preserve"> -</v>
      </c>
      <c r="BC57" s="46">
        <v>0</v>
      </c>
      <c r="BD57" s="84">
        <v>0</v>
      </c>
      <c r="BE57" s="84">
        <v>0</v>
      </c>
      <c r="BF57" s="135" t="str">
        <f t="shared" si="21"/>
        <v xml:space="preserve"> -</v>
      </c>
      <c r="BG57" s="283" t="str">
        <f t="shared" si="22"/>
        <v xml:space="preserve"> -</v>
      </c>
      <c r="BH57" s="798">
        <f t="shared" si="23"/>
        <v>0</v>
      </c>
      <c r="BI57" s="799">
        <f t="shared" si="24"/>
        <v>0</v>
      </c>
      <c r="BJ57" s="799">
        <f t="shared" si="25"/>
        <v>0</v>
      </c>
      <c r="BK57" s="380" t="str">
        <f t="shared" si="26"/>
        <v xml:space="preserve"> -</v>
      </c>
      <c r="BL57" s="283" t="str">
        <f t="shared" si="27"/>
        <v xml:space="preserve"> -</v>
      </c>
      <c r="BM57" s="800" t="s">
        <v>1223</v>
      </c>
      <c r="BN57" s="846" t="s">
        <v>1229</v>
      </c>
      <c r="BO57" s="802" t="s">
        <v>96</v>
      </c>
    </row>
    <row r="58" spans="2:67" ht="30" customHeight="1">
      <c r="B58" s="803"/>
      <c r="C58" s="804"/>
      <c r="D58" s="805"/>
      <c r="E58" s="710"/>
      <c r="F58" s="633"/>
      <c r="G58" s="849"/>
      <c r="H58" s="849"/>
      <c r="I58" s="851"/>
      <c r="J58" s="807"/>
      <c r="K58" s="808"/>
      <c r="L58" s="23" t="s">
        <v>67</v>
      </c>
      <c r="M58" s="122" t="s">
        <v>1219</v>
      </c>
      <c r="N58" s="23" t="s">
        <v>1278</v>
      </c>
      <c r="O58" s="34">
        <v>0</v>
      </c>
      <c r="P58" s="54">
        <v>4</v>
      </c>
      <c r="Q58" s="54">
        <v>0</v>
      </c>
      <c r="R58" s="308">
        <f t="shared" si="11"/>
        <v>0</v>
      </c>
      <c r="S58" s="54">
        <v>2</v>
      </c>
      <c r="T58" s="308">
        <f t="shared" si="12"/>
        <v>0.5</v>
      </c>
      <c r="U58" s="54">
        <v>1</v>
      </c>
      <c r="V58" s="310">
        <f t="shared" si="13"/>
        <v>0.25</v>
      </c>
      <c r="W58" s="41">
        <v>1</v>
      </c>
      <c r="X58" s="317">
        <f t="shared" si="14"/>
        <v>0.25</v>
      </c>
      <c r="Y58" s="48">
        <v>0</v>
      </c>
      <c r="Z58" s="54">
        <v>0</v>
      </c>
      <c r="AA58" s="54">
        <v>0</v>
      </c>
      <c r="AB58" s="43">
        <v>0</v>
      </c>
      <c r="AC58" s="233" t="str">
        <f t="shared" si="1"/>
        <v xml:space="preserve"> -</v>
      </c>
      <c r="AD58" s="568" t="str">
        <f t="shared" si="2"/>
        <v xml:space="preserve"> -</v>
      </c>
      <c r="AE58" s="79">
        <f t="shared" si="3"/>
        <v>0</v>
      </c>
      <c r="AF58" s="568">
        <f t="shared" si="4"/>
        <v>0</v>
      </c>
      <c r="AG58" s="79">
        <f t="shared" si="5"/>
        <v>0</v>
      </c>
      <c r="AH58" s="568">
        <f t="shared" si="6"/>
        <v>0</v>
      </c>
      <c r="AI58" s="79">
        <f t="shared" si="7"/>
        <v>0</v>
      </c>
      <c r="AJ58" s="568">
        <f t="shared" si="8"/>
        <v>0</v>
      </c>
      <c r="AK58" s="809">
        <f t="shared" si="31"/>
        <v>0</v>
      </c>
      <c r="AL58" s="568">
        <f t="shared" si="9"/>
        <v>0</v>
      </c>
      <c r="AM58" s="810">
        <f t="shared" si="10"/>
        <v>0</v>
      </c>
      <c r="AN58" s="48">
        <v>0</v>
      </c>
      <c r="AO58" s="54">
        <v>0</v>
      </c>
      <c r="AP58" s="54">
        <v>0</v>
      </c>
      <c r="AQ58" s="116" t="str">
        <f t="shared" si="15"/>
        <v xml:space="preserve"> -</v>
      </c>
      <c r="AR58" s="277" t="str">
        <f t="shared" si="16"/>
        <v xml:space="preserve"> -</v>
      </c>
      <c r="AS58" s="48">
        <v>0</v>
      </c>
      <c r="AT58" s="54">
        <v>0</v>
      </c>
      <c r="AU58" s="54">
        <v>0</v>
      </c>
      <c r="AV58" s="116" t="str">
        <f t="shared" si="17"/>
        <v xml:space="preserve"> -</v>
      </c>
      <c r="AW58" s="277" t="str">
        <f t="shared" si="18"/>
        <v xml:space="preserve"> -</v>
      </c>
      <c r="AX58" s="49">
        <v>0</v>
      </c>
      <c r="AY58" s="54">
        <v>0</v>
      </c>
      <c r="AZ58" s="54">
        <v>0</v>
      </c>
      <c r="BA58" s="116" t="str">
        <f t="shared" si="19"/>
        <v xml:space="preserve"> -</v>
      </c>
      <c r="BB58" s="277" t="str">
        <f t="shared" si="20"/>
        <v xml:space="preserve"> -</v>
      </c>
      <c r="BC58" s="48">
        <v>0</v>
      </c>
      <c r="BD58" s="54">
        <v>0</v>
      </c>
      <c r="BE58" s="54">
        <v>0</v>
      </c>
      <c r="BF58" s="116" t="str">
        <f t="shared" si="21"/>
        <v xml:space="preserve"> -</v>
      </c>
      <c r="BG58" s="277" t="str">
        <f t="shared" si="22"/>
        <v xml:space="preserve"> -</v>
      </c>
      <c r="BH58" s="811">
        <f t="shared" si="23"/>
        <v>0</v>
      </c>
      <c r="BI58" s="812">
        <f t="shared" si="24"/>
        <v>0</v>
      </c>
      <c r="BJ58" s="812">
        <f t="shared" si="25"/>
        <v>0</v>
      </c>
      <c r="BK58" s="381" t="str">
        <f t="shared" si="26"/>
        <v xml:space="preserve"> -</v>
      </c>
      <c r="BL58" s="277" t="str">
        <f t="shared" si="27"/>
        <v xml:space="preserve"> -</v>
      </c>
      <c r="BM58" s="462" t="s">
        <v>1223</v>
      </c>
      <c r="BN58" s="847" t="s">
        <v>1229</v>
      </c>
      <c r="BO58" s="187" t="s">
        <v>96</v>
      </c>
    </row>
    <row r="59" spans="2:67" ht="30" customHeight="1">
      <c r="B59" s="803"/>
      <c r="C59" s="804"/>
      <c r="D59" s="805"/>
      <c r="E59" s="710"/>
      <c r="F59" s="633"/>
      <c r="G59" s="849"/>
      <c r="H59" s="849"/>
      <c r="I59" s="851"/>
      <c r="J59" s="807"/>
      <c r="K59" s="808"/>
      <c r="L59" s="23" t="s">
        <v>68</v>
      </c>
      <c r="M59" s="122" t="s">
        <v>1219</v>
      </c>
      <c r="N59" s="23" t="s">
        <v>1279</v>
      </c>
      <c r="O59" s="34">
        <v>0</v>
      </c>
      <c r="P59" s="54">
        <v>4</v>
      </c>
      <c r="Q59" s="54">
        <v>0</v>
      </c>
      <c r="R59" s="308">
        <f t="shared" si="11"/>
        <v>0</v>
      </c>
      <c r="S59" s="54">
        <v>1</v>
      </c>
      <c r="T59" s="308">
        <f t="shared" si="12"/>
        <v>0.25</v>
      </c>
      <c r="U59" s="54">
        <v>1</v>
      </c>
      <c r="V59" s="310">
        <f t="shared" si="13"/>
        <v>0.25</v>
      </c>
      <c r="W59" s="41">
        <v>2</v>
      </c>
      <c r="X59" s="317">
        <f t="shared" si="14"/>
        <v>0.5</v>
      </c>
      <c r="Y59" s="48">
        <v>0</v>
      </c>
      <c r="Z59" s="54">
        <v>0</v>
      </c>
      <c r="AA59" s="54">
        <v>0</v>
      </c>
      <c r="AB59" s="43">
        <v>0</v>
      </c>
      <c r="AC59" s="233" t="str">
        <f t="shared" si="1"/>
        <v xml:space="preserve"> -</v>
      </c>
      <c r="AD59" s="568" t="str">
        <f t="shared" si="2"/>
        <v xml:space="preserve"> -</v>
      </c>
      <c r="AE59" s="79">
        <f t="shared" si="3"/>
        <v>0</v>
      </c>
      <c r="AF59" s="568">
        <f t="shared" si="4"/>
        <v>0</v>
      </c>
      <c r="AG59" s="79">
        <f t="shared" si="5"/>
        <v>0</v>
      </c>
      <c r="AH59" s="568">
        <f t="shared" si="6"/>
        <v>0</v>
      </c>
      <c r="AI59" s="79">
        <f t="shared" si="7"/>
        <v>0</v>
      </c>
      <c r="AJ59" s="568">
        <f t="shared" si="8"/>
        <v>0</v>
      </c>
      <c r="AK59" s="809">
        <f t="shared" si="31"/>
        <v>0</v>
      </c>
      <c r="AL59" s="568">
        <f t="shared" si="9"/>
        <v>0</v>
      </c>
      <c r="AM59" s="810">
        <f t="shared" si="10"/>
        <v>0</v>
      </c>
      <c r="AN59" s="48">
        <v>0</v>
      </c>
      <c r="AO59" s="54">
        <v>0</v>
      </c>
      <c r="AP59" s="54">
        <v>0</v>
      </c>
      <c r="AQ59" s="116" t="str">
        <f t="shared" si="15"/>
        <v xml:space="preserve"> -</v>
      </c>
      <c r="AR59" s="277" t="str">
        <f t="shared" si="16"/>
        <v xml:space="preserve"> -</v>
      </c>
      <c r="AS59" s="48">
        <v>0</v>
      </c>
      <c r="AT59" s="54">
        <v>0</v>
      </c>
      <c r="AU59" s="54">
        <v>0</v>
      </c>
      <c r="AV59" s="116" t="str">
        <f t="shared" si="17"/>
        <v xml:space="preserve"> -</v>
      </c>
      <c r="AW59" s="277" t="str">
        <f t="shared" si="18"/>
        <v xml:space="preserve"> -</v>
      </c>
      <c r="AX59" s="49">
        <v>0</v>
      </c>
      <c r="AY59" s="54">
        <v>0</v>
      </c>
      <c r="AZ59" s="54">
        <v>0</v>
      </c>
      <c r="BA59" s="116" t="str">
        <f t="shared" si="19"/>
        <v xml:space="preserve"> -</v>
      </c>
      <c r="BB59" s="277" t="str">
        <f t="shared" si="20"/>
        <v xml:space="preserve"> -</v>
      </c>
      <c r="BC59" s="48">
        <v>0</v>
      </c>
      <c r="BD59" s="54">
        <v>0</v>
      </c>
      <c r="BE59" s="54">
        <v>0</v>
      </c>
      <c r="BF59" s="116" t="str">
        <f t="shared" si="21"/>
        <v xml:space="preserve"> -</v>
      </c>
      <c r="BG59" s="277" t="str">
        <f t="shared" si="22"/>
        <v xml:space="preserve"> -</v>
      </c>
      <c r="BH59" s="826">
        <f t="shared" si="23"/>
        <v>0</v>
      </c>
      <c r="BI59" s="827">
        <f t="shared" si="24"/>
        <v>0</v>
      </c>
      <c r="BJ59" s="827">
        <f t="shared" si="25"/>
        <v>0</v>
      </c>
      <c r="BK59" s="383" t="str">
        <f t="shared" si="26"/>
        <v xml:space="preserve"> -</v>
      </c>
      <c r="BL59" s="276" t="str">
        <f t="shared" si="27"/>
        <v xml:space="preserve"> -</v>
      </c>
      <c r="BM59" s="462" t="s">
        <v>1223</v>
      </c>
      <c r="BN59" s="847" t="s">
        <v>1229</v>
      </c>
      <c r="BO59" s="187" t="s">
        <v>96</v>
      </c>
    </row>
    <row r="60" spans="2:67" ht="60" customHeight="1" thickBot="1">
      <c r="B60" s="803"/>
      <c r="C60" s="804"/>
      <c r="D60" s="805"/>
      <c r="E60" s="710"/>
      <c r="F60" s="633"/>
      <c r="G60" s="849"/>
      <c r="H60" s="849"/>
      <c r="I60" s="851"/>
      <c r="J60" s="813"/>
      <c r="K60" s="828"/>
      <c r="L60" s="26" t="s">
        <v>69</v>
      </c>
      <c r="M60" s="109" t="s">
        <v>1219</v>
      </c>
      <c r="N60" s="26" t="s">
        <v>1280</v>
      </c>
      <c r="O60" s="39">
        <v>0</v>
      </c>
      <c r="P60" s="86">
        <v>8</v>
      </c>
      <c r="Q60" s="86">
        <v>0</v>
      </c>
      <c r="R60" s="318">
        <f t="shared" si="11"/>
        <v>0</v>
      </c>
      <c r="S60" s="86">
        <v>2</v>
      </c>
      <c r="T60" s="318">
        <f t="shared" si="12"/>
        <v>0.25</v>
      </c>
      <c r="U60" s="86">
        <v>3</v>
      </c>
      <c r="V60" s="319">
        <f t="shared" si="13"/>
        <v>0.375</v>
      </c>
      <c r="W60" s="45">
        <v>3</v>
      </c>
      <c r="X60" s="320">
        <f t="shared" si="14"/>
        <v>0.375</v>
      </c>
      <c r="Y60" s="56">
        <v>0</v>
      </c>
      <c r="Z60" s="86">
        <v>0</v>
      </c>
      <c r="AA60" s="86">
        <v>0</v>
      </c>
      <c r="AB60" s="64">
        <v>0</v>
      </c>
      <c r="AC60" s="829" t="str">
        <f t="shared" si="1"/>
        <v xml:space="preserve"> -</v>
      </c>
      <c r="AD60" s="565" t="str">
        <f t="shared" si="2"/>
        <v xml:space="preserve"> -</v>
      </c>
      <c r="AE60" s="107">
        <f t="shared" si="3"/>
        <v>0</v>
      </c>
      <c r="AF60" s="565">
        <f t="shared" si="4"/>
        <v>0</v>
      </c>
      <c r="AG60" s="107">
        <f t="shared" si="5"/>
        <v>0</v>
      </c>
      <c r="AH60" s="565">
        <f t="shared" si="6"/>
        <v>0</v>
      </c>
      <c r="AI60" s="107">
        <f t="shared" si="7"/>
        <v>0</v>
      </c>
      <c r="AJ60" s="565">
        <f t="shared" si="8"/>
        <v>0</v>
      </c>
      <c r="AK60" s="830">
        <f t="shared" si="31"/>
        <v>0</v>
      </c>
      <c r="AL60" s="565">
        <f t="shared" si="9"/>
        <v>0</v>
      </c>
      <c r="AM60" s="831">
        <f t="shared" si="10"/>
        <v>0</v>
      </c>
      <c r="AN60" s="56">
        <v>0</v>
      </c>
      <c r="AO60" s="86">
        <v>0</v>
      </c>
      <c r="AP60" s="86">
        <v>0</v>
      </c>
      <c r="AQ60" s="137" t="str">
        <f t="shared" si="15"/>
        <v xml:space="preserve"> -</v>
      </c>
      <c r="AR60" s="284" t="str">
        <f t="shared" si="16"/>
        <v xml:space="preserve"> -</v>
      </c>
      <c r="AS60" s="56">
        <v>0</v>
      </c>
      <c r="AT60" s="86">
        <v>0</v>
      </c>
      <c r="AU60" s="86">
        <v>0</v>
      </c>
      <c r="AV60" s="137" t="str">
        <f t="shared" si="17"/>
        <v xml:space="preserve"> -</v>
      </c>
      <c r="AW60" s="284" t="str">
        <f t="shared" si="18"/>
        <v xml:space="preserve"> -</v>
      </c>
      <c r="AX60" s="57">
        <v>0</v>
      </c>
      <c r="AY60" s="86">
        <v>0</v>
      </c>
      <c r="AZ60" s="86">
        <v>0</v>
      </c>
      <c r="BA60" s="137" t="str">
        <f t="shared" si="19"/>
        <v xml:space="preserve"> -</v>
      </c>
      <c r="BB60" s="284" t="str">
        <f t="shared" si="20"/>
        <v xml:space="preserve"> -</v>
      </c>
      <c r="BC60" s="56">
        <v>0</v>
      </c>
      <c r="BD60" s="86">
        <v>0</v>
      </c>
      <c r="BE60" s="86">
        <v>0</v>
      </c>
      <c r="BF60" s="137" t="str">
        <f t="shared" si="21"/>
        <v xml:space="preserve"> -</v>
      </c>
      <c r="BG60" s="284" t="str">
        <f t="shared" si="22"/>
        <v xml:space="preserve"> -</v>
      </c>
      <c r="BH60" s="854">
        <f t="shared" si="23"/>
        <v>0</v>
      </c>
      <c r="BI60" s="855">
        <f t="shared" si="24"/>
        <v>0</v>
      </c>
      <c r="BJ60" s="855">
        <f t="shared" si="25"/>
        <v>0</v>
      </c>
      <c r="BK60" s="382" t="str">
        <f t="shared" si="26"/>
        <v xml:space="preserve"> -</v>
      </c>
      <c r="BL60" s="284" t="str">
        <f t="shared" si="27"/>
        <v xml:space="preserve"> -</v>
      </c>
      <c r="BM60" s="832" t="s">
        <v>1223</v>
      </c>
      <c r="BN60" s="852" t="s">
        <v>1252</v>
      </c>
      <c r="BO60" s="834" t="s">
        <v>96</v>
      </c>
    </row>
    <row r="61" spans="2:67" ht="60" customHeight="1">
      <c r="B61" s="803"/>
      <c r="C61" s="804"/>
      <c r="D61" s="805"/>
      <c r="E61" s="710"/>
      <c r="F61" s="633"/>
      <c r="G61" s="849"/>
      <c r="H61" s="849"/>
      <c r="I61" s="851"/>
      <c r="J61" s="835">
        <f>+RESUMEN!J16</f>
        <v>0.45606060606060606</v>
      </c>
      <c r="K61" s="836" t="s">
        <v>92</v>
      </c>
      <c r="L61" s="24" t="s">
        <v>70</v>
      </c>
      <c r="M61" s="325">
        <v>0</v>
      </c>
      <c r="N61" s="24" t="s">
        <v>1281</v>
      </c>
      <c r="O61" s="35">
        <v>0</v>
      </c>
      <c r="P61" s="53">
        <v>1</v>
      </c>
      <c r="Q61" s="53">
        <v>1</v>
      </c>
      <c r="R61" s="314">
        <v>0.25</v>
      </c>
      <c r="S61" s="53">
        <v>1</v>
      </c>
      <c r="T61" s="314">
        <v>0.25</v>
      </c>
      <c r="U61" s="53">
        <v>1</v>
      </c>
      <c r="V61" s="315">
        <v>0.25</v>
      </c>
      <c r="W61" s="42">
        <v>1</v>
      </c>
      <c r="X61" s="315">
        <v>0.25</v>
      </c>
      <c r="Y61" s="46">
        <v>1</v>
      </c>
      <c r="Z61" s="84">
        <v>1</v>
      </c>
      <c r="AA61" s="84">
        <v>0</v>
      </c>
      <c r="AB61" s="63">
        <v>0</v>
      </c>
      <c r="AC61" s="231">
        <f t="shared" si="1"/>
        <v>1</v>
      </c>
      <c r="AD61" s="795">
        <f t="shared" si="2"/>
        <v>1</v>
      </c>
      <c r="AE61" s="87">
        <f t="shared" si="3"/>
        <v>1</v>
      </c>
      <c r="AF61" s="795">
        <f t="shared" si="4"/>
        <v>1</v>
      </c>
      <c r="AG61" s="87">
        <f t="shared" si="5"/>
        <v>0</v>
      </c>
      <c r="AH61" s="795">
        <f t="shared" si="6"/>
        <v>0</v>
      </c>
      <c r="AI61" s="87">
        <f t="shared" si="7"/>
        <v>0</v>
      </c>
      <c r="AJ61" s="795">
        <f t="shared" si="8"/>
        <v>0</v>
      </c>
      <c r="AK61" s="796">
        <f t="shared" si="28"/>
        <v>0.5</v>
      </c>
      <c r="AL61" s="795">
        <f t="shared" si="9"/>
        <v>0.5</v>
      </c>
      <c r="AM61" s="797">
        <f t="shared" si="10"/>
        <v>0.5</v>
      </c>
      <c r="AN61" s="55">
        <v>0</v>
      </c>
      <c r="AO61" s="53">
        <v>0</v>
      </c>
      <c r="AP61" s="53">
        <v>0</v>
      </c>
      <c r="AQ61" s="134" t="str">
        <f t="shared" si="15"/>
        <v xml:space="preserve"> -</v>
      </c>
      <c r="AR61" s="276" t="str">
        <f t="shared" si="16"/>
        <v xml:space="preserve"> -</v>
      </c>
      <c r="AS61" s="52">
        <v>0</v>
      </c>
      <c r="AT61" s="53">
        <v>0</v>
      </c>
      <c r="AU61" s="53">
        <v>0</v>
      </c>
      <c r="AV61" s="134" t="str">
        <f t="shared" si="17"/>
        <v xml:space="preserve"> -</v>
      </c>
      <c r="AW61" s="276" t="str">
        <f t="shared" si="18"/>
        <v xml:space="preserve"> -</v>
      </c>
      <c r="AX61" s="55">
        <v>50000</v>
      </c>
      <c r="AY61" s="53">
        <v>0</v>
      </c>
      <c r="AZ61" s="53">
        <v>0</v>
      </c>
      <c r="BA61" s="134">
        <f t="shared" si="19"/>
        <v>0</v>
      </c>
      <c r="BB61" s="276" t="str">
        <f t="shared" si="20"/>
        <v xml:space="preserve"> -</v>
      </c>
      <c r="BC61" s="52">
        <v>50000</v>
      </c>
      <c r="BD61" s="53">
        <v>0</v>
      </c>
      <c r="BE61" s="53">
        <v>0</v>
      </c>
      <c r="BF61" s="134">
        <f t="shared" si="21"/>
        <v>0</v>
      </c>
      <c r="BG61" s="276" t="str">
        <f t="shared" si="22"/>
        <v xml:space="preserve"> -</v>
      </c>
      <c r="BH61" s="826">
        <f t="shared" si="23"/>
        <v>100000</v>
      </c>
      <c r="BI61" s="827">
        <f t="shared" si="24"/>
        <v>0</v>
      </c>
      <c r="BJ61" s="827">
        <f t="shared" si="25"/>
        <v>0</v>
      </c>
      <c r="BK61" s="383">
        <f t="shared" si="26"/>
        <v>0</v>
      </c>
      <c r="BL61" s="276" t="str">
        <f t="shared" si="27"/>
        <v xml:space="preserve"> -</v>
      </c>
      <c r="BM61" s="837" t="s">
        <v>1223</v>
      </c>
      <c r="BN61" s="838" t="s">
        <v>1229</v>
      </c>
      <c r="BO61" s="839" t="s">
        <v>1958</v>
      </c>
    </row>
    <row r="62" spans="2:67" ht="30" customHeight="1">
      <c r="B62" s="803"/>
      <c r="C62" s="804"/>
      <c r="D62" s="805"/>
      <c r="E62" s="710"/>
      <c r="F62" s="633"/>
      <c r="G62" s="849"/>
      <c r="H62" s="849"/>
      <c r="I62" s="851"/>
      <c r="J62" s="807"/>
      <c r="K62" s="808"/>
      <c r="L62" s="23" t="s">
        <v>71</v>
      </c>
      <c r="M62" s="122" t="s">
        <v>1219</v>
      </c>
      <c r="N62" s="23" t="s">
        <v>1282</v>
      </c>
      <c r="O62" s="34">
        <v>0</v>
      </c>
      <c r="P62" s="54">
        <v>16</v>
      </c>
      <c r="Q62" s="54">
        <v>4</v>
      </c>
      <c r="R62" s="308">
        <f t="shared" si="11"/>
        <v>0.25</v>
      </c>
      <c r="S62" s="54">
        <v>4</v>
      </c>
      <c r="T62" s="308">
        <f t="shared" si="12"/>
        <v>0.25</v>
      </c>
      <c r="U62" s="54">
        <v>4</v>
      </c>
      <c r="V62" s="310">
        <f t="shared" si="13"/>
        <v>0.25</v>
      </c>
      <c r="W62" s="41">
        <v>4</v>
      </c>
      <c r="X62" s="310">
        <f t="shared" si="14"/>
        <v>0.25</v>
      </c>
      <c r="Y62" s="48">
        <v>3</v>
      </c>
      <c r="Z62" s="54">
        <v>1</v>
      </c>
      <c r="AA62" s="54">
        <v>0</v>
      </c>
      <c r="AB62" s="43">
        <v>0</v>
      </c>
      <c r="AC62" s="233">
        <f t="shared" si="1"/>
        <v>0.75</v>
      </c>
      <c r="AD62" s="568">
        <f t="shared" si="2"/>
        <v>0.75</v>
      </c>
      <c r="AE62" s="79">
        <f t="shared" si="3"/>
        <v>0.25</v>
      </c>
      <c r="AF62" s="568">
        <f t="shared" si="4"/>
        <v>0.25</v>
      </c>
      <c r="AG62" s="79">
        <f t="shared" si="5"/>
        <v>0</v>
      </c>
      <c r="AH62" s="568">
        <f t="shared" si="6"/>
        <v>0</v>
      </c>
      <c r="AI62" s="79">
        <f t="shared" si="7"/>
        <v>0</v>
      </c>
      <c r="AJ62" s="568">
        <f t="shared" si="8"/>
        <v>0</v>
      </c>
      <c r="AK62" s="809">
        <f t="shared" ref="AK62" si="32">+SUM(Y62:AB62)/P62</f>
        <v>0.25</v>
      </c>
      <c r="AL62" s="568">
        <f t="shared" si="9"/>
        <v>0.25</v>
      </c>
      <c r="AM62" s="810">
        <f t="shared" si="10"/>
        <v>0.25</v>
      </c>
      <c r="AN62" s="49">
        <v>0</v>
      </c>
      <c r="AO62" s="54">
        <v>0</v>
      </c>
      <c r="AP62" s="54">
        <v>0</v>
      </c>
      <c r="AQ62" s="116" t="str">
        <f t="shared" si="15"/>
        <v xml:space="preserve"> -</v>
      </c>
      <c r="AR62" s="277" t="str">
        <f t="shared" si="16"/>
        <v xml:space="preserve"> -</v>
      </c>
      <c r="AS62" s="48">
        <v>0</v>
      </c>
      <c r="AT62" s="54">
        <v>0</v>
      </c>
      <c r="AU62" s="54">
        <v>0</v>
      </c>
      <c r="AV62" s="116" t="str">
        <f t="shared" si="17"/>
        <v xml:space="preserve"> -</v>
      </c>
      <c r="AW62" s="277" t="str">
        <f t="shared" si="18"/>
        <v xml:space="preserve"> -</v>
      </c>
      <c r="AX62" s="49">
        <v>0</v>
      </c>
      <c r="AY62" s="54">
        <v>0</v>
      </c>
      <c r="AZ62" s="54">
        <v>0</v>
      </c>
      <c r="BA62" s="116" t="str">
        <f t="shared" si="19"/>
        <v xml:space="preserve"> -</v>
      </c>
      <c r="BB62" s="277" t="str">
        <f t="shared" si="20"/>
        <v xml:space="preserve"> -</v>
      </c>
      <c r="BC62" s="48">
        <v>0</v>
      </c>
      <c r="BD62" s="54">
        <v>0</v>
      </c>
      <c r="BE62" s="54">
        <v>0</v>
      </c>
      <c r="BF62" s="116" t="str">
        <f t="shared" si="21"/>
        <v xml:space="preserve"> -</v>
      </c>
      <c r="BG62" s="277" t="str">
        <f t="shared" si="22"/>
        <v xml:space="preserve"> -</v>
      </c>
      <c r="BH62" s="811">
        <f t="shared" si="23"/>
        <v>0</v>
      </c>
      <c r="BI62" s="812">
        <f t="shared" si="24"/>
        <v>0</v>
      </c>
      <c r="BJ62" s="812">
        <f t="shared" si="25"/>
        <v>0</v>
      </c>
      <c r="BK62" s="381" t="str">
        <f t="shared" si="26"/>
        <v xml:space="preserve"> -</v>
      </c>
      <c r="BL62" s="277" t="str">
        <f t="shared" si="27"/>
        <v xml:space="preserve"> -</v>
      </c>
      <c r="BM62" s="462" t="s">
        <v>1223</v>
      </c>
      <c r="BN62" s="186" t="s">
        <v>1229</v>
      </c>
      <c r="BO62" s="187" t="s">
        <v>1961</v>
      </c>
    </row>
    <row r="63" spans="2:67" ht="45.75" customHeight="1">
      <c r="B63" s="803"/>
      <c r="C63" s="804"/>
      <c r="D63" s="805"/>
      <c r="E63" s="710"/>
      <c r="F63" s="633"/>
      <c r="G63" s="849"/>
      <c r="H63" s="849"/>
      <c r="I63" s="853"/>
      <c r="J63" s="807"/>
      <c r="K63" s="808"/>
      <c r="L63" s="23" t="s">
        <v>72</v>
      </c>
      <c r="M63" s="122" t="s">
        <v>1219</v>
      </c>
      <c r="N63" s="23" t="s">
        <v>1283</v>
      </c>
      <c r="O63" s="34">
        <v>0</v>
      </c>
      <c r="P63" s="54">
        <v>1</v>
      </c>
      <c r="Q63" s="54">
        <v>1</v>
      </c>
      <c r="R63" s="308">
        <v>0.25</v>
      </c>
      <c r="S63" s="54">
        <v>1</v>
      </c>
      <c r="T63" s="308">
        <v>0.25</v>
      </c>
      <c r="U63" s="54">
        <v>1</v>
      </c>
      <c r="V63" s="310">
        <v>0.25</v>
      </c>
      <c r="W63" s="41">
        <v>1</v>
      </c>
      <c r="X63" s="310">
        <v>0.25</v>
      </c>
      <c r="Y63" s="48">
        <v>1</v>
      </c>
      <c r="Z63" s="54">
        <v>1</v>
      </c>
      <c r="AA63" s="54">
        <v>0</v>
      </c>
      <c r="AB63" s="43">
        <v>0</v>
      </c>
      <c r="AC63" s="233">
        <f t="shared" si="1"/>
        <v>1</v>
      </c>
      <c r="AD63" s="568">
        <f t="shared" si="2"/>
        <v>1</v>
      </c>
      <c r="AE63" s="79">
        <f t="shared" si="3"/>
        <v>1</v>
      </c>
      <c r="AF63" s="568">
        <f t="shared" si="4"/>
        <v>1</v>
      </c>
      <c r="AG63" s="79">
        <f t="shared" si="5"/>
        <v>0</v>
      </c>
      <c r="AH63" s="568">
        <f t="shared" si="6"/>
        <v>0</v>
      </c>
      <c r="AI63" s="79">
        <f t="shared" si="7"/>
        <v>0</v>
      </c>
      <c r="AJ63" s="568">
        <f t="shared" si="8"/>
        <v>0</v>
      </c>
      <c r="AK63" s="809">
        <f t="shared" si="28"/>
        <v>0.5</v>
      </c>
      <c r="AL63" s="568">
        <f t="shared" si="9"/>
        <v>0.5</v>
      </c>
      <c r="AM63" s="810">
        <f t="shared" si="10"/>
        <v>0.5</v>
      </c>
      <c r="AN63" s="49">
        <v>0</v>
      </c>
      <c r="AO63" s="54">
        <v>0</v>
      </c>
      <c r="AP63" s="54">
        <v>0</v>
      </c>
      <c r="AQ63" s="116" t="str">
        <f t="shared" si="15"/>
        <v xml:space="preserve"> -</v>
      </c>
      <c r="AR63" s="277" t="str">
        <f t="shared" si="16"/>
        <v xml:space="preserve"> -</v>
      </c>
      <c r="AS63" s="48">
        <v>0</v>
      </c>
      <c r="AT63" s="54">
        <v>0</v>
      </c>
      <c r="AU63" s="54">
        <v>0</v>
      </c>
      <c r="AV63" s="116" t="str">
        <f t="shared" si="17"/>
        <v xml:space="preserve"> -</v>
      </c>
      <c r="AW63" s="277" t="str">
        <f t="shared" si="18"/>
        <v xml:space="preserve"> -</v>
      </c>
      <c r="AX63" s="49">
        <v>0</v>
      </c>
      <c r="AY63" s="54">
        <v>0</v>
      </c>
      <c r="AZ63" s="54">
        <v>0</v>
      </c>
      <c r="BA63" s="116" t="str">
        <f t="shared" si="19"/>
        <v xml:space="preserve"> -</v>
      </c>
      <c r="BB63" s="277" t="str">
        <f t="shared" si="20"/>
        <v xml:space="preserve"> -</v>
      </c>
      <c r="BC63" s="48">
        <v>0</v>
      </c>
      <c r="BD63" s="54">
        <v>0</v>
      </c>
      <c r="BE63" s="54">
        <v>0</v>
      </c>
      <c r="BF63" s="116" t="str">
        <f t="shared" si="21"/>
        <v xml:space="preserve"> -</v>
      </c>
      <c r="BG63" s="277" t="str">
        <f t="shared" si="22"/>
        <v xml:space="preserve"> -</v>
      </c>
      <c r="BH63" s="826">
        <f t="shared" si="23"/>
        <v>0</v>
      </c>
      <c r="BI63" s="827">
        <f t="shared" si="24"/>
        <v>0</v>
      </c>
      <c r="BJ63" s="827">
        <f t="shared" si="25"/>
        <v>0</v>
      </c>
      <c r="BK63" s="383" t="str">
        <f t="shared" si="26"/>
        <v xml:space="preserve"> -</v>
      </c>
      <c r="BL63" s="276" t="str">
        <f t="shared" si="27"/>
        <v xml:space="preserve"> -</v>
      </c>
      <c r="BM63" s="462" t="s">
        <v>1223</v>
      </c>
      <c r="BN63" s="186" t="s">
        <v>1229</v>
      </c>
      <c r="BO63" s="187" t="s">
        <v>1961</v>
      </c>
    </row>
    <row r="64" spans="2:67" ht="45.75" customHeight="1">
      <c r="B64" s="803"/>
      <c r="C64" s="804"/>
      <c r="D64" s="805"/>
      <c r="E64" s="710"/>
      <c r="F64" s="633" t="s">
        <v>223</v>
      </c>
      <c r="G64" s="705">
        <v>79.400000000000006</v>
      </c>
      <c r="H64" s="695">
        <v>90</v>
      </c>
      <c r="I64" s="841">
        <f>+H64-G64</f>
        <v>10.599999999999994</v>
      </c>
      <c r="J64" s="807"/>
      <c r="K64" s="808"/>
      <c r="L64" s="23" t="s">
        <v>73</v>
      </c>
      <c r="M64" s="122">
        <v>0</v>
      </c>
      <c r="N64" s="23" t="s">
        <v>1284</v>
      </c>
      <c r="O64" s="34">
        <v>0</v>
      </c>
      <c r="P64" s="54">
        <v>1</v>
      </c>
      <c r="Q64" s="54">
        <v>0</v>
      </c>
      <c r="R64" s="308">
        <f t="shared" si="11"/>
        <v>0</v>
      </c>
      <c r="S64" s="54">
        <v>1</v>
      </c>
      <c r="T64" s="308">
        <v>0.33</v>
      </c>
      <c r="U64" s="54">
        <v>1</v>
      </c>
      <c r="V64" s="310">
        <v>0.33</v>
      </c>
      <c r="W64" s="41">
        <v>1</v>
      </c>
      <c r="X64" s="310">
        <v>0.34</v>
      </c>
      <c r="Y64" s="48">
        <v>0</v>
      </c>
      <c r="Z64" s="54">
        <v>0.8</v>
      </c>
      <c r="AA64" s="54">
        <v>0</v>
      </c>
      <c r="AB64" s="43">
        <v>0</v>
      </c>
      <c r="AC64" s="233" t="str">
        <f t="shared" si="1"/>
        <v xml:space="preserve"> -</v>
      </c>
      <c r="AD64" s="568" t="str">
        <f t="shared" si="2"/>
        <v xml:space="preserve"> -</v>
      </c>
      <c r="AE64" s="79">
        <f t="shared" si="3"/>
        <v>0.8</v>
      </c>
      <c r="AF64" s="568">
        <f t="shared" si="4"/>
        <v>0.8</v>
      </c>
      <c r="AG64" s="79">
        <f t="shared" si="5"/>
        <v>0</v>
      </c>
      <c r="AH64" s="568">
        <f t="shared" si="6"/>
        <v>0</v>
      </c>
      <c r="AI64" s="79">
        <f t="shared" si="7"/>
        <v>0</v>
      </c>
      <c r="AJ64" s="568">
        <f t="shared" si="8"/>
        <v>0</v>
      </c>
      <c r="AK64" s="809">
        <f>+AVERAGE(Z64:AB64)/P64</f>
        <v>0.26666666666666666</v>
      </c>
      <c r="AL64" s="568">
        <f t="shared" si="9"/>
        <v>0.26666666666666666</v>
      </c>
      <c r="AM64" s="810">
        <f t="shared" si="10"/>
        <v>0.26666666666666666</v>
      </c>
      <c r="AN64" s="49">
        <v>0</v>
      </c>
      <c r="AO64" s="54">
        <v>0</v>
      </c>
      <c r="AP64" s="54">
        <v>0</v>
      </c>
      <c r="AQ64" s="116" t="str">
        <f t="shared" si="15"/>
        <v xml:space="preserve"> -</v>
      </c>
      <c r="AR64" s="277" t="str">
        <f t="shared" si="16"/>
        <v xml:space="preserve"> -</v>
      </c>
      <c r="AS64" s="48">
        <v>152750</v>
      </c>
      <c r="AT64" s="54">
        <v>112750</v>
      </c>
      <c r="AU64" s="54">
        <v>0</v>
      </c>
      <c r="AV64" s="116">
        <f t="shared" si="17"/>
        <v>0.73813420621931258</v>
      </c>
      <c r="AW64" s="277" t="str">
        <f t="shared" si="18"/>
        <v xml:space="preserve"> -</v>
      </c>
      <c r="AX64" s="49">
        <v>200000</v>
      </c>
      <c r="AY64" s="54">
        <v>0</v>
      </c>
      <c r="AZ64" s="54">
        <v>0</v>
      </c>
      <c r="BA64" s="116">
        <f t="shared" si="19"/>
        <v>0</v>
      </c>
      <c r="BB64" s="277" t="str">
        <f t="shared" si="20"/>
        <v xml:space="preserve"> -</v>
      </c>
      <c r="BC64" s="48">
        <v>200000</v>
      </c>
      <c r="BD64" s="54">
        <v>0</v>
      </c>
      <c r="BE64" s="54">
        <v>0</v>
      </c>
      <c r="BF64" s="116">
        <f t="shared" si="21"/>
        <v>0</v>
      </c>
      <c r="BG64" s="277" t="str">
        <f t="shared" si="22"/>
        <v xml:space="preserve"> -</v>
      </c>
      <c r="BH64" s="811">
        <f t="shared" si="23"/>
        <v>552750</v>
      </c>
      <c r="BI64" s="812">
        <f t="shared" si="24"/>
        <v>112750</v>
      </c>
      <c r="BJ64" s="812">
        <f t="shared" si="25"/>
        <v>0</v>
      </c>
      <c r="BK64" s="381">
        <f t="shared" si="26"/>
        <v>0.20398009950248755</v>
      </c>
      <c r="BL64" s="277" t="str">
        <f t="shared" si="27"/>
        <v xml:space="preserve"> -</v>
      </c>
      <c r="BM64" s="462" t="s">
        <v>1223</v>
      </c>
      <c r="BN64" s="186" t="s">
        <v>1229</v>
      </c>
      <c r="BO64" s="187" t="s">
        <v>1961</v>
      </c>
    </row>
    <row r="65" spans="2:67" ht="45.75" customHeight="1">
      <c r="B65" s="803"/>
      <c r="C65" s="804"/>
      <c r="D65" s="805"/>
      <c r="E65" s="710"/>
      <c r="F65" s="633"/>
      <c r="G65" s="705"/>
      <c r="H65" s="695"/>
      <c r="I65" s="842"/>
      <c r="J65" s="807"/>
      <c r="K65" s="808"/>
      <c r="L65" s="23" t="s">
        <v>74</v>
      </c>
      <c r="M65" s="122" t="s">
        <v>1219</v>
      </c>
      <c r="N65" s="23" t="s">
        <v>1285</v>
      </c>
      <c r="O65" s="34">
        <v>1</v>
      </c>
      <c r="P65" s="54">
        <v>1</v>
      </c>
      <c r="Q65" s="54">
        <v>1</v>
      </c>
      <c r="R65" s="308">
        <v>0.25</v>
      </c>
      <c r="S65" s="54">
        <v>1</v>
      </c>
      <c r="T65" s="308">
        <v>0.25</v>
      </c>
      <c r="U65" s="54">
        <v>1</v>
      </c>
      <c r="V65" s="310">
        <v>0.25</v>
      </c>
      <c r="W65" s="41">
        <v>1</v>
      </c>
      <c r="X65" s="310">
        <v>0.25</v>
      </c>
      <c r="Y65" s="48">
        <v>1</v>
      </c>
      <c r="Z65" s="54">
        <v>1</v>
      </c>
      <c r="AA65" s="54">
        <v>0</v>
      </c>
      <c r="AB65" s="43">
        <v>0</v>
      </c>
      <c r="AC65" s="233">
        <f t="shared" si="1"/>
        <v>1</v>
      </c>
      <c r="AD65" s="568">
        <f t="shared" si="2"/>
        <v>1</v>
      </c>
      <c r="AE65" s="79">
        <f t="shared" si="3"/>
        <v>1</v>
      </c>
      <c r="AF65" s="568">
        <f t="shared" si="4"/>
        <v>1</v>
      </c>
      <c r="AG65" s="79">
        <f t="shared" si="5"/>
        <v>0</v>
      </c>
      <c r="AH65" s="568">
        <f t="shared" si="6"/>
        <v>0</v>
      </c>
      <c r="AI65" s="79">
        <f t="shared" si="7"/>
        <v>0</v>
      </c>
      <c r="AJ65" s="568">
        <f t="shared" si="8"/>
        <v>0</v>
      </c>
      <c r="AK65" s="809">
        <f t="shared" si="28"/>
        <v>0.5</v>
      </c>
      <c r="AL65" s="568">
        <f t="shared" si="9"/>
        <v>0.5</v>
      </c>
      <c r="AM65" s="810">
        <f t="shared" si="10"/>
        <v>0.5</v>
      </c>
      <c r="AN65" s="49">
        <v>250000</v>
      </c>
      <c r="AO65" s="54">
        <v>14250</v>
      </c>
      <c r="AP65" s="54">
        <v>0</v>
      </c>
      <c r="AQ65" s="116">
        <f t="shared" si="15"/>
        <v>5.7000000000000002E-2</v>
      </c>
      <c r="AR65" s="277" t="str">
        <f t="shared" si="16"/>
        <v xml:space="preserve"> -</v>
      </c>
      <c r="AS65" s="48">
        <v>0</v>
      </c>
      <c r="AT65" s="54">
        <v>0</v>
      </c>
      <c r="AU65" s="54">
        <v>0</v>
      </c>
      <c r="AV65" s="116" t="str">
        <f t="shared" si="17"/>
        <v xml:space="preserve"> -</v>
      </c>
      <c r="AW65" s="277" t="str">
        <f t="shared" si="18"/>
        <v xml:space="preserve"> -</v>
      </c>
      <c r="AX65" s="49">
        <v>0</v>
      </c>
      <c r="AY65" s="54">
        <v>0</v>
      </c>
      <c r="AZ65" s="54">
        <v>0</v>
      </c>
      <c r="BA65" s="116" t="str">
        <f t="shared" si="19"/>
        <v xml:space="preserve"> -</v>
      </c>
      <c r="BB65" s="277" t="str">
        <f t="shared" si="20"/>
        <v xml:space="preserve"> -</v>
      </c>
      <c r="BC65" s="48">
        <v>0</v>
      </c>
      <c r="BD65" s="54">
        <v>0</v>
      </c>
      <c r="BE65" s="54">
        <v>0</v>
      </c>
      <c r="BF65" s="116" t="str">
        <f t="shared" si="21"/>
        <v xml:space="preserve"> -</v>
      </c>
      <c r="BG65" s="277" t="str">
        <f t="shared" si="22"/>
        <v xml:space="preserve"> -</v>
      </c>
      <c r="BH65" s="826">
        <f t="shared" si="23"/>
        <v>250000</v>
      </c>
      <c r="BI65" s="827">
        <f t="shared" si="24"/>
        <v>14250</v>
      </c>
      <c r="BJ65" s="827">
        <f t="shared" si="25"/>
        <v>0</v>
      </c>
      <c r="BK65" s="383">
        <f t="shared" si="26"/>
        <v>5.7000000000000002E-2</v>
      </c>
      <c r="BL65" s="276" t="str">
        <f t="shared" si="27"/>
        <v xml:space="preserve"> -</v>
      </c>
      <c r="BM65" s="462" t="s">
        <v>1223</v>
      </c>
      <c r="BN65" s="186" t="s">
        <v>1229</v>
      </c>
      <c r="BO65" s="187" t="s">
        <v>1961</v>
      </c>
    </row>
    <row r="66" spans="2:67" ht="30" customHeight="1">
      <c r="B66" s="803"/>
      <c r="C66" s="804"/>
      <c r="D66" s="805"/>
      <c r="E66" s="710"/>
      <c r="F66" s="633"/>
      <c r="G66" s="705"/>
      <c r="H66" s="695"/>
      <c r="I66" s="842"/>
      <c r="J66" s="807"/>
      <c r="K66" s="808"/>
      <c r="L66" s="23" t="s">
        <v>75</v>
      </c>
      <c r="M66" s="122" t="s">
        <v>1219</v>
      </c>
      <c r="N66" s="23" t="s">
        <v>1286</v>
      </c>
      <c r="O66" s="34">
        <v>1</v>
      </c>
      <c r="P66" s="54">
        <v>1</v>
      </c>
      <c r="Q66" s="54">
        <v>1</v>
      </c>
      <c r="R66" s="308">
        <f t="shared" si="11"/>
        <v>1</v>
      </c>
      <c r="S66" s="54">
        <v>0</v>
      </c>
      <c r="T66" s="308">
        <f t="shared" si="12"/>
        <v>0</v>
      </c>
      <c r="U66" s="54">
        <v>0</v>
      </c>
      <c r="V66" s="310">
        <f t="shared" si="13"/>
        <v>0</v>
      </c>
      <c r="W66" s="41">
        <v>0</v>
      </c>
      <c r="X66" s="310">
        <f t="shared" si="14"/>
        <v>0</v>
      </c>
      <c r="Y66" s="48">
        <v>1</v>
      </c>
      <c r="Z66" s="54">
        <v>0</v>
      </c>
      <c r="AA66" s="54">
        <v>0</v>
      </c>
      <c r="AB66" s="43">
        <v>0</v>
      </c>
      <c r="AC66" s="233">
        <f t="shared" si="1"/>
        <v>1</v>
      </c>
      <c r="AD66" s="568">
        <f t="shared" si="2"/>
        <v>1</v>
      </c>
      <c r="AE66" s="79" t="str">
        <f t="shared" si="3"/>
        <v xml:space="preserve"> -</v>
      </c>
      <c r="AF66" s="568" t="str">
        <f t="shared" si="4"/>
        <v xml:space="preserve"> -</v>
      </c>
      <c r="AG66" s="79" t="str">
        <f t="shared" si="5"/>
        <v xml:space="preserve"> -</v>
      </c>
      <c r="AH66" s="568" t="str">
        <f t="shared" si="6"/>
        <v xml:space="preserve"> -</v>
      </c>
      <c r="AI66" s="79" t="str">
        <f t="shared" si="7"/>
        <v xml:space="preserve"> -</v>
      </c>
      <c r="AJ66" s="568" t="str">
        <f t="shared" si="8"/>
        <v xml:space="preserve"> -</v>
      </c>
      <c r="AK66" s="809">
        <f t="shared" ref="AK66:AK67" si="33">+SUM(Y66:AB66)/P66</f>
        <v>1</v>
      </c>
      <c r="AL66" s="568">
        <f t="shared" si="9"/>
        <v>1</v>
      </c>
      <c r="AM66" s="810">
        <f t="shared" si="10"/>
        <v>1</v>
      </c>
      <c r="AN66" s="49">
        <v>0</v>
      </c>
      <c r="AO66" s="54">
        <v>0</v>
      </c>
      <c r="AP66" s="54">
        <v>0</v>
      </c>
      <c r="AQ66" s="116" t="str">
        <f t="shared" si="15"/>
        <v xml:space="preserve"> -</v>
      </c>
      <c r="AR66" s="277" t="str">
        <f t="shared" si="16"/>
        <v xml:space="preserve"> -</v>
      </c>
      <c r="AS66" s="48">
        <v>0</v>
      </c>
      <c r="AT66" s="54">
        <v>0</v>
      </c>
      <c r="AU66" s="54">
        <v>0</v>
      </c>
      <c r="AV66" s="116" t="str">
        <f t="shared" si="17"/>
        <v xml:space="preserve"> -</v>
      </c>
      <c r="AW66" s="277" t="str">
        <f t="shared" si="18"/>
        <v xml:space="preserve"> -</v>
      </c>
      <c r="AX66" s="49">
        <v>0</v>
      </c>
      <c r="AY66" s="54">
        <v>0</v>
      </c>
      <c r="AZ66" s="54">
        <v>0</v>
      </c>
      <c r="BA66" s="116" t="str">
        <f t="shared" si="19"/>
        <v xml:space="preserve"> -</v>
      </c>
      <c r="BB66" s="277" t="str">
        <f t="shared" si="20"/>
        <v xml:space="preserve"> -</v>
      </c>
      <c r="BC66" s="48">
        <v>0</v>
      </c>
      <c r="BD66" s="54">
        <v>0</v>
      </c>
      <c r="BE66" s="54">
        <v>0</v>
      </c>
      <c r="BF66" s="116" t="str">
        <f t="shared" si="21"/>
        <v xml:space="preserve"> -</v>
      </c>
      <c r="BG66" s="277" t="str">
        <f t="shared" si="22"/>
        <v xml:space="preserve"> -</v>
      </c>
      <c r="BH66" s="811">
        <f t="shared" si="23"/>
        <v>0</v>
      </c>
      <c r="BI66" s="812">
        <f t="shared" si="24"/>
        <v>0</v>
      </c>
      <c r="BJ66" s="812">
        <f t="shared" si="25"/>
        <v>0</v>
      </c>
      <c r="BK66" s="381" t="str">
        <f t="shared" si="26"/>
        <v xml:space="preserve"> -</v>
      </c>
      <c r="BL66" s="277" t="str">
        <f t="shared" si="27"/>
        <v xml:space="preserve"> -</v>
      </c>
      <c r="BM66" s="462" t="s">
        <v>1223</v>
      </c>
      <c r="BN66" s="186" t="s">
        <v>1229</v>
      </c>
      <c r="BO66" s="187" t="s">
        <v>1961</v>
      </c>
    </row>
    <row r="67" spans="2:67" ht="45.75" customHeight="1">
      <c r="B67" s="803"/>
      <c r="C67" s="804"/>
      <c r="D67" s="805"/>
      <c r="E67" s="710"/>
      <c r="F67" s="633"/>
      <c r="G67" s="705"/>
      <c r="H67" s="695"/>
      <c r="I67" s="842"/>
      <c r="J67" s="807"/>
      <c r="K67" s="808"/>
      <c r="L67" s="23" t="s">
        <v>76</v>
      </c>
      <c r="M67" s="122" t="s">
        <v>1219</v>
      </c>
      <c r="N67" s="23" t="s">
        <v>1287</v>
      </c>
      <c r="O67" s="34">
        <v>1</v>
      </c>
      <c r="P67" s="54">
        <v>1</v>
      </c>
      <c r="Q67" s="54">
        <v>0</v>
      </c>
      <c r="R67" s="308">
        <f t="shared" si="11"/>
        <v>0</v>
      </c>
      <c r="S67" s="54">
        <v>1</v>
      </c>
      <c r="T67" s="308">
        <f t="shared" si="12"/>
        <v>1</v>
      </c>
      <c r="U67" s="54">
        <v>0</v>
      </c>
      <c r="V67" s="310">
        <f t="shared" si="13"/>
        <v>0</v>
      </c>
      <c r="W67" s="41">
        <v>0</v>
      </c>
      <c r="X67" s="310">
        <f t="shared" si="14"/>
        <v>0</v>
      </c>
      <c r="Y67" s="48">
        <v>0</v>
      </c>
      <c r="Z67" s="54">
        <v>0</v>
      </c>
      <c r="AA67" s="54">
        <v>0</v>
      </c>
      <c r="AB67" s="43">
        <v>0</v>
      </c>
      <c r="AC67" s="233" t="str">
        <f t="shared" si="1"/>
        <v xml:space="preserve"> -</v>
      </c>
      <c r="AD67" s="568" t="str">
        <f t="shared" si="2"/>
        <v xml:space="preserve"> -</v>
      </c>
      <c r="AE67" s="79">
        <f t="shared" si="3"/>
        <v>0</v>
      </c>
      <c r="AF67" s="568">
        <f t="shared" si="4"/>
        <v>0</v>
      </c>
      <c r="AG67" s="79" t="str">
        <f t="shared" si="5"/>
        <v xml:space="preserve"> -</v>
      </c>
      <c r="AH67" s="568" t="str">
        <f t="shared" si="6"/>
        <v xml:space="preserve"> -</v>
      </c>
      <c r="AI67" s="79" t="str">
        <f t="shared" si="7"/>
        <v xml:space="preserve"> -</v>
      </c>
      <c r="AJ67" s="568" t="str">
        <f t="shared" si="8"/>
        <v xml:space="preserve"> -</v>
      </c>
      <c r="AK67" s="809">
        <f t="shared" si="33"/>
        <v>0</v>
      </c>
      <c r="AL67" s="568">
        <f t="shared" si="9"/>
        <v>0</v>
      </c>
      <c r="AM67" s="810">
        <f t="shared" si="10"/>
        <v>0</v>
      </c>
      <c r="AN67" s="49">
        <v>0</v>
      </c>
      <c r="AO67" s="54">
        <v>0</v>
      </c>
      <c r="AP67" s="54">
        <v>0</v>
      </c>
      <c r="AQ67" s="116" t="str">
        <f t="shared" si="15"/>
        <v xml:space="preserve"> -</v>
      </c>
      <c r="AR67" s="277" t="str">
        <f t="shared" si="16"/>
        <v xml:space="preserve"> -</v>
      </c>
      <c r="AS67" s="48">
        <v>0</v>
      </c>
      <c r="AT67" s="54">
        <v>0</v>
      </c>
      <c r="AU67" s="54">
        <v>0</v>
      </c>
      <c r="AV67" s="116" t="str">
        <f t="shared" si="17"/>
        <v xml:space="preserve"> -</v>
      </c>
      <c r="AW67" s="277" t="str">
        <f t="shared" si="18"/>
        <v xml:space="preserve"> -</v>
      </c>
      <c r="AX67" s="49">
        <v>0</v>
      </c>
      <c r="AY67" s="54">
        <v>0</v>
      </c>
      <c r="AZ67" s="54">
        <v>0</v>
      </c>
      <c r="BA67" s="116" t="str">
        <f t="shared" si="19"/>
        <v xml:space="preserve"> -</v>
      </c>
      <c r="BB67" s="277" t="str">
        <f t="shared" si="20"/>
        <v xml:space="preserve"> -</v>
      </c>
      <c r="BC67" s="48">
        <v>0</v>
      </c>
      <c r="BD67" s="54">
        <v>0</v>
      </c>
      <c r="BE67" s="54">
        <v>0</v>
      </c>
      <c r="BF67" s="116" t="str">
        <f t="shared" si="21"/>
        <v xml:space="preserve"> -</v>
      </c>
      <c r="BG67" s="277" t="str">
        <f t="shared" si="22"/>
        <v xml:space="preserve"> -</v>
      </c>
      <c r="BH67" s="826">
        <f t="shared" si="23"/>
        <v>0</v>
      </c>
      <c r="BI67" s="827">
        <f t="shared" si="24"/>
        <v>0</v>
      </c>
      <c r="BJ67" s="827">
        <f t="shared" si="25"/>
        <v>0</v>
      </c>
      <c r="BK67" s="383" t="str">
        <f t="shared" si="26"/>
        <v xml:space="preserve"> -</v>
      </c>
      <c r="BL67" s="276" t="str">
        <f t="shared" si="27"/>
        <v xml:space="preserve"> -</v>
      </c>
      <c r="BM67" s="462" t="s">
        <v>1223</v>
      </c>
      <c r="BN67" s="186" t="s">
        <v>1229</v>
      </c>
      <c r="BO67" s="187" t="s">
        <v>1959</v>
      </c>
    </row>
    <row r="68" spans="2:67" ht="45.75" customHeight="1">
      <c r="B68" s="803"/>
      <c r="C68" s="804"/>
      <c r="D68" s="805"/>
      <c r="E68" s="710"/>
      <c r="F68" s="633"/>
      <c r="G68" s="705"/>
      <c r="H68" s="695"/>
      <c r="I68" s="842"/>
      <c r="J68" s="807"/>
      <c r="K68" s="808"/>
      <c r="L68" s="23" t="s">
        <v>77</v>
      </c>
      <c r="M68" s="122" t="s">
        <v>1219</v>
      </c>
      <c r="N68" s="23" t="s">
        <v>1288</v>
      </c>
      <c r="O68" s="34">
        <v>0</v>
      </c>
      <c r="P68" s="54">
        <v>1</v>
      </c>
      <c r="Q68" s="54">
        <v>1</v>
      </c>
      <c r="R68" s="308">
        <v>0.25</v>
      </c>
      <c r="S68" s="54">
        <v>1</v>
      </c>
      <c r="T68" s="308">
        <v>0.25</v>
      </c>
      <c r="U68" s="54">
        <v>1</v>
      </c>
      <c r="V68" s="310">
        <v>0.25</v>
      </c>
      <c r="W68" s="41">
        <v>1</v>
      </c>
      <c r="X68" s="310">
        <v>0.25</v>
      </c>
      <c r="Y68" s="48">
        <v>1</v>
      </c>
      <c r="Z68" s="54">
        <v>1</v>
      </c>
      <c r="AA68" s="54">
        <v>0</v>
      </c>
      <c r="AB68" s="43">
        <v>0</v>
      </c>
      <c r="AC68" s="233">
        <f t="shared" si="1"/>
        <v>1</v>
      </c>
      <c r="AD68" s="568">
        <f t="shared" si="2"/>
        <v>1</v>
      </c>
      <c r="AE68" s="79">
        <f t="shared" si="3"/>
        <v>1</v>
      </c>
      <c r="AF68" s="568">
        <f t="shared" si="4"/>
        <v>1</v>
      </c>
      <c r="AG68" s="79">
        <f t="shared" si="5"/>
        <v>0</v>
      </c>
      <c r="AH68" s="568">
        <f t="shared" si="6"/>
        <v>0</v>
      </c>
      <c r="AI68" s="79">
        <f t="shared" si="7"/>
        <v>0</v>
      </c>
      <c r="AJ68" s="568">
        <f t="shared" si="8"/>
        <v>0</v>
      </c>
      <c r="AK68" s="809">
        <f>+AVERAGE(Y68:AB68)/P68</f>
        <v>0.5</v>
      </c>
      <c r="AL68" s="568">
        <f t="shared" si="9"/>
        <v>0.5</v>
      </c>
      <c r="AM68" s="810">
        <f t="shared" si="10"/>
        <v>0.5</v>
      </c>
      <c r="AN68" s="49">
        <v>0</v>
      </c>
      <c r="AO68" s="54">
        <v>0</v>
      </c>
      <c r="AP68" s="54">
        <v>0</v>
      </c>
      <c r="AQ68" s="116" t="str">
        <f t="shared" si="15"/>
        <v xml:space="preserve"> -</v>
      </c>
      <c r="AR68" s="277" t="str">
        <f t="shared" si="16"/>
        <v xml:space="preserve"> -</v>
      </c>
      <c r="AS68" s="48">
        <v>0</v>
      </c>
      <c r="AT68" s="54">
        <v>0</v>
      </c>
      <c r="AU68" s="54">
        <v>0</v>
      </c>
      <c r="AV68" s="116" t="str">
        <f t="shared" si="17"/>
        <v xml:space="preserve"> -</v>
      </c>
      <c r="AW68" s="277" t="str">
        <f t="shared" si="18"/>
        <v xml:space="preserve"> -</v>
      </c>
      <c r="AX68" s="49">
        <v>0</v>
      </c>
      <c r="AY68" s="54">
        <v>0</v>
      </c>
      <c r="AZ68" s="54">
        <v>0</v>
      </c>
      <c r="BA68" s="116" t="str">
        <f t="shared" si="19"/>
        <v xml:space="preserve"> -</v>
      </c>
      <c r="BB68" s="277" t="str">
        <f t="shared" si="20"/>
        <v xml:space="preserve"> -</v>
      </c>
      <c r="BC68" s="48">
        <v>0</v>
      </c>
      <c r="BD68" s="54">
        <v>0</v>
      </c>
      <c r="BE68" s="54">
        <v>0</v>
      </c>
      <c r="BF68" s="116" t="str">
        <f t="shared" si="21"/>
        <v xml:space="preserve"> -</v>
      </c>
      <c r="BG68" s="277" t="str">
        <f t="shared" si="22"/>
        <v xml:space="preserve"> -</v>
      </c>
      <c r="BH68" s="811">
        <f t="shared" si="23"/>
        <v>0</v>
      </c>
      <c r="BI68" s="812">
        <f t="shared" si="24"/>
        <v>0</v>
      </c>
      <c r="BJ68" s="812">
        <f t="shared" si="25"/>
        <v>0</v>
      </c>
      <c r="BK68" s="381" t="str">
        <f t="shared" si="26"/>
        <v xml:space="preserve"> -</v>
      </c>
      <c r="BL68" s="277" t="str">
        <f t="shared" si="27"/>
        <v xml:space="preserve"> -</v>
      </c>
      <c r="BM68" s="462" t="s">
        <v>1223</v>
      </c>
      <c r="BN68" s="186" t="s">
        <v>1229</v>
      </c>
      <c r="BO68" s="187" t="s">
        <v>1959</v>
      </c>
    </row>
    <row r="69" spans="2:67" ht="45.75" customHeight="1">
      <c r="B69" s="803"/>
      <c r="C69" s="804"/>
      <c r="D69" s="805"/>
      <c r="E69" s="710"/>
      <c r="F69" s="633"/>
      <c r="G69" s="705"/>
      <c r="H69" s="695"/>
      <c r="I69" s="842"/>
      <c r="J69" s="807"/>
      <c r="K69" s="808"/>
      <c r="L69" s="23" t="s">
        <v>78</v>
      </c>
      <c r="M69" s="122" t="s">
        <v>1219</v>
      </c>
      <c r="N69" s="23" t="s">
        <v>1289</v>
      </c>
      <c r="O69" s="34">
        <v>0</v>
      </c>
      <c r="P69" s="54">
        <v>1</v>
      </c>
      <c r="Q69" s="54">
        <v>1</v>
      </c>
      <c r="R69" s="308">
        <v>0.25</v>
      </c>
      <c r="S69" s="54">
        <v>1</v>
      </c>
      <c r="T69" s="308">
        <v>0.25</v>
      </c>
      <c r="U69" s="54">
        <v>1</v>
      </c>
      <c r="V69" s="310">
        <v>0.25</v>
      </c>
      <c r="W69" s="41">
        <v>1</v>
      </c>
      <c r="X69" s="310">
        <v>0.25</v>
      </c>
      <c r="Y69" s="48">
        <v>1</v>
      </c>
      <c r="Z69" s="54">
        <v>1</v>
      </c>
      <c r="AA69" s="54">
        <v>0</v>
      </c>
      <c r="AB69" s="43">
        <v>0</v>
      </c>
      <c r="AC69" s="233">
        <f t="shared" si="1"/>
        <v>1</v>
      </c>
      <c r="AD69" s="568">
        <f t="shared" si="2"/>
        <v>1</v>
      </c>
      <c r="AE69" s="79">
        <f t="shared" si="3"/>
        <v>1</v>
      </c>
      <c r="AF69" s="568">
        <f t="shared" si="4"/>
        <v>1</v>
      </c>
      <c r="AG69" s="79">
        <f t="shared" si="5"/>
        <v>0</v>
      </c>
      <c r="AH69" s="568">
        <f t="shared" si="6"/>
        <v>0</v>
      </c>
      <c r="AI69" s="79">
        <f t="shared" si="7"/>
        <v>0</v>
      </c>
      <c r="AJ69" s="568">
        <f t="shared" si="8"/>
        <v>0</v>
      </c>
      <c r="AK69" s="809">
        <f t="shared" si="28"/>
        <v>0.5</v>
      </c>
      <c r="AL69" s="568">
        <f t="shared" si="9"/>
        <v>0.5</v>
      </c>
      <c r="AM69" s="810">
        <f t="shared" si="10"/>
        <v>0.5</v>
      </c>
      <c r="AN69" s="49">
        <v>0</v>
      </c>
      <c r="AO69" s="54">
        <v>0</v>
      </c>
      <c r="AP69" s="54">
        <v>0</v>
      </c>
      <c r="AQ69" s="116" t="str">
        <f t="shared" si="15"/>
        <v xml:space="preserve"> -</v>
      </c>
      <c r="AR69" s="277" t="str">
        <f t="shared" si="16"/>
        <v xml:space="preserve"> -</v>
      </c>
      <c r="AS69" s="48">
        <v>0</v>
      </c>
      <c r="AT69" s="54">
        <v>0</v>
      </c>
      <c r="AU69" s="54">
        <v>0</v>
      </c>
      <c r="AV69" s="116" t="str">
        <f t="shared" si="17"/>
        <v xml:space="preserve"> -</v>
      </c>
      <c r="AW69" s="277" t="str">
        <f t="shared" si="18"/>
        <v xml:space="preserve"> -</v>
      </c>
      <c r="AX69" s="49">
        <v>0</v>
      </c>
      <c r="AY69" s="54">
        <v>0</v>
      </c>
      <c r="AZ69" s="54">
        <v>0</v>
      </c>
      <c r="BA69" s="116" t="str">
        <f t="shared" si="19"/>
        <v xml:space="preserve"> -</v>
      </c>
      <c r="BB69" s="277" t="str">
        <f t="shared" si="20"/>
        <v xml:space="preserve"> -</v>
      </c>
      <c r="BC69" s="48">
        <v>0</v>
      </c>
      <c r="BD69" s="54">
        <v>0</v>
      </c>
      <c r="BE69" s="54">
        <v>0</v>
      </c>
      <c r="BF69" s="116" t="str">
        <f t="shared" si="21"/>
        <v xml:space="preserve"> -</v>
      </c>
      <c r="BG69" s="277" t="str">
        <f t="shared" si="22"/>
        <v xml:space="preserve"> -</v>
      </c>
      <c r="BH69" s="826">
        <f t="shared" si="23"/>
        <v>0</v>
      </c>
      <c r="BI69" s="827">
        <f t="shared" si="24"/>
        <v>0</v>
      </c>
      <c r="BJ69" s="827">
        <f t="shared" si="25"/>
        <v>0</v>
      </c>
      <c r="BK69" s="383" t="str">
        <f t="shared" si="26"/>
        <v xml:space="preserve"> -</v>
      </c>
      <c r="BL69" s="276" t="str">
        <f t="shared" si="27"/>
        <v xml:space="preserve"> -</v>
      </c>
      <c r="BM69" s="462" t="s">
        <v>1223</v>
      </c>
      <c r="BN69" s="186" t="s">
        <v>1229</v>
      </c>
      <c r="BO69" s="187" t="s">
        <v>1960</v>
      </c>
    </row>
    <row r="70" spans="2:67" ht="60" customHeight="1">
      <c r="B70" s="803"/>
      <c r="C70" s="804"/>
      <c r="D70" s="805"/>
      <c r="E70" s="710"/>
      <c r="F70" s="633"/>
      <c r="G70" s="705"/>
      <c r="H70" s="695"/>
      <c r="I70" s="842"/>
      <c r="J70" s="807"/>
      <c r="K70" s="808"/>
      <c r="L70" s="23" t="s">
        <v>79</v>
      </c>
      <c r="M70" s="122" t="s">
        <v>1219</v>
      </c>
      <c r="N70" s="23" t="s">
        <v>1290</v>
      </c>
      <c r="O70" s="34">
        <v>1</v>
      </c>
      <c r="P70" s="54">
        <v>1</v>
      </c>
      <c r="Q70" s="54">
        <v>1</v>
      </c>
      <c r="R70" s="308">
        <v>0.25</v>
      </c>
      <c r="S70" s="54">
        <v>1</v>
      </c>
      <c r="T70" s="308">
        <v>0.25</v>
      </c>
      <c r="U70" s="54">
        <v>1</v>
      </c>
      <c r="V70" s="310">
        <v>0.25</v>
      </c>
      <c r="W70" s="41">
        <v>1</v>
      </c>
      <c r="X70" s="310">
        <v>0.25</v>
      </c>
      <c r="Y70" s="48">
        <v>1</v>
      </c>
      <c r="Z70" s="54">
        <v>1</v>
      </c>
      <c r="AA70" s="54">
        <v>0</v>
      </c>
      <c r="AB70" s="43">
        <v>0</v>
      </c>
      <c r="AC70" s="233">
        <f t="shared" si="1"/>
        <v>1</v>
      </c>
      <c r="AD70" s="568">
        <f t="shared" si="2"/>
        <v>1</v>
      </c>
      <c r="AE70" s="79">
        <f t="shared" si="3"/>
        <v>1</v>
      </c>
      <c r="AF70" s="568">
        <f t="shared" si="4"/>
        <v>1</v>
      </c>
      <c r="AG70" s="79">
        <f t="shared" si="5"/>
        <v>0</v>
      </c>
      <c r="AH70" s="568">
        <f t="shared" si="6"/>
        <v>0</v>
      </c>
      <c r="AI70" s="79">
        <f t="shared" si="7"/>
        <v>0</v>
      </c>
      <c r="AJ70" s="568">
        <f t="shared" si="8"/>
        <v>0</v>
      </c>
      <c r="AK70" s="809">
        <f t="shared" si="28"/>
        <v>0.5</v>
      </c>
      <c r="AL70" s="568">
        <f t="shared" si="9"/>
        <v>0.5</v>
      </c>
      <c r="AM70" s="810">
        <f t="shared" si="10"/>
        <v>0.5</v>
      </c>
      <c r="AN70" s="49">
        <v>0</v>
      </c>
      <c r="AO70" s="54">
        <v>0</v>
      </c>
      <c r="AP70" s="54">
        <v>0</v>
      </c>
      <c r="AQ70" s="116" t="str">
        <f t="shared" si="15"/>
        <v xml:space="preserve"> -</v>
      </c>
      <c r="AR70" s="277" t="str">
        <f t="shared" si="16"/>
        <v xml:space="preserve"> -</v>
      </c>
      <c r="AS70" s="48">
        <v>0</v>
      </c>
      <c r="AT70" s="54">
        <v>0</v>
      </c>
      <c r="AU70" s="54">
        <v>0</v>
      </c>
      <c r="AV70" s="116" t="str">
        <f t="shared" si="17"/>
        <v xml:space="preserve"> -</v>
      </c>
      <c r="AW70" s="277" t="str">
        <f t="shared" si="18"/>
        <v xml:space="preserve"> -</v>
      </c>
      <c r="AX70" s="49">
        <v>0</v>
      </c>
      <c r="AY70" s="54">
        <v>0</v>
      </c>
      <c r="AZ70" s="54">
        <v>0</v>
      </c>
      <c r="BA70" s="116" t="str">
        <f t="shared" si="19"/>
        <v xml:space="preserve"> -</v>
      </c>
      <c r="BB70" s="277" t="str">
        <f t="shared" si="20"/>
        <v xml:space="preserve"> -</v>
      </c>
      <c r="BC70" s="48">
        <v>0</v>
      </c>
      <c r="BD70" s="54">
        <v>0</v>
      </c>
      <c r="BE70" s="54">
        <v>0</v>
      </c>
      <c r="BF70" s="116" t="str">
        <f t="shared" si="21"/>
        <v xml:space="preserve"> -</v>
      </c>
      <c r="BG70" s="277" t="str">
        <f t="shared" si="22"/>
        <v xml:space="preserve"> -</v>
      </c>
      <c r="BH70" s="811">
        <f t="shared" si="23"/>
        <v>0</v>
      </c>
      <c r="BI70" s="812">
        <f t="shared" si="24"/>
        <v>0</v>
      </c>
      <c r="BJ70" s="812">
        <f t="shared" si="25"/>
        <v>0</v>
      </c>
      <c r="BK70" s="381" t="str">
        <f t="shared" si="26"/>
        <v xml:space="preserve"> -</v>
      </c>
      <c r="BL70" s="277" t="str">
        <f t="shared" si="27"/>
        <v xml:space="preserve"> -</v>
      </c>
      <c r="BM70" s="462" t="s">
        <v>1223</v>
      </c>
      <c r="BN70" s="186" t="s">
        <v>1229</v>
      </c>
      <c r="BO70" s="187" t="s">
        <v>1960</v>
      </c>
    </row>
    <row r="71" spans="2:67" ht="45.75" customHeight="1" thickBot="1">
      <c r="B71" s="803"/>
      <c r="C71" s="804"/>
      <c r="D71" s="805"/>
      <c r="E71" s="710"/>
      <c r="F71" s="633"/>
      <c r="G71" s="705"/>
      <c r="H71" s="695"/>
      <c r="I71" s="842"/>
      <c r="J71" s="843"/>
      <c r="K71" s="814"/>
      <c r="L71" s="25" t="s">
        <v>80</v>
      </c>
      <c r="M71" s="125" t="s">
        <v>1219</v>
      </c>
      <c r="N71" s="25" t="s">
        <v>1291</v>
      </c>
      <c r="O71" s="38">
        <v>0</v>
      </c>
      <c r="P71" s="98">
        <v>1</v>
      </c>
      <c r="Q71" s="98">
        <v>1</v>
      </c>
      <c r="R71" s="311">
        <v>0.25</v>
      </c>
      <c r="S71" s="98">
        <v>1</v>
      </c>
      <c r="T71" s="311">
        <v>0.25</v>
      </c>
      <c r="U71" s="98">
        <v>1</v>
      </c>
      <c r="V71" s="312">
        <v>0.25</v>
      </c>
      <c r="W71" s="44">
        <v>1</v>
      </c>
      <c r="X71" s="312">
        <v>0.25</v>
      </c>
      <c r="Y71" s="50">
        <v>1</v>
      </c>
      <c r="Z71" s="98">
        <v>1</v>
      </c>
      <c r="AA71" s="98">
        <v>0</v>
      </c>
      <c r="AB71" s="66">
        <v>0</v>
      </c>
      <c r="AC71" s="829">
        <f t="shared" si="1"/>
        <v>1</v>
      </c>
      <c r="AD71" s="565">
        <f t="shared" si="2"/>
        <v>1</v>
      </c>
      <c r="AE71" s="107">
        <f t="shared" si="3"/>
        <v>1</v>
      </c>
      <c r="AF71" s="565">
        <f t="shared" si="4"/>
        <v>1</v>
      </c>
      <c r="AG71" s="107">
        <f t="shared" si="5"/>
        <v>0</v>
      </c>
      <c r="AH71" s="565">
        <f t="shared" si="6"/>
        <v>0</v>
      </c>
      <c r="AI71" s="107">
        <f t="shared" si="7"/>
        <v>0</v>
      </c>
      <c r="AJ71" s="565">
        <f t="shared" si="8"/>
        <v>0</v>
      </c>
      <c r="AK71" s="830">
        <f t="shared" si="28"/>
        <v>0.5</v>
      </c>
      <c r="AL71" s="565">
        <f t="shared" si="9"/>
        <v>0.5</v>
      </c>
      <c r="AM71" s="831">
        <f t="shared" si="10"/>
        <v>0.5</v>
      </c>
      <c r="AN71" s="51">
        <v>0</v>
      </c>
      <c r="AO71" s="98">
        <v>0</v>
      </c>
      <c r="AP71" s="98">
        <v>0</v>
      </c>
      <c r="AQ71" s="136" t="str">
        <f t="shared" si="15"/>
        <v xml:space="preserve"> -</v>
      </c>
      <c r="AR71" s="280" t="str">
        <f t="shared" si="16"/>
        <v xml:space="preserve"> -</v>
      </c>
      <c r="AS71" s="50">
        <v>0</v>
      </c>
      <c r="AT71" s="98">
        <v>0</v>
      </c>
      <c r="AU71" s="98">
        <v>0</v>
      </c>
      <c r="AV71" s="136" t="str">
        <f t="shared" si="17"/>
        <v xml:space="preserve"> -</v>
      </c>
      <c r="AW71" s="280" t="str">
        <f t="shared" si="18"/>
        <v xml:space="preserve"> -</v>
      </c>
      <c r="AX71" s="51">
        <v>0</v>
      </c>
      <c r="AY71" s="98">
        <v>0</v>
      </c>
      <c r="AZ71" s="98">
        <v>0</v>
      </c>
      <c r="BA71" s="136" t="str">
        <f t="shared" si="19"/>
        <v xml:space="preserve"> -</v>
      </c>
      <c r="BB71" s="280" t="str">
        <f t="shared" si="20"/>
        <v xml:space="preserve"> -</v>
      </c>
      <c r="BC71" s="50">
        <v>0</v>
      </c>
      <c r="BD71" s="98">
        <v>0</v>
      </c>
      <c r="BE71" s="98">
        <v>0</v>
      </c>
      <c r="BF71" s="136" t="str">
        <f t="shared" si="21"/>
        <v xml:space="preserve"> -</v>
      </c>
      <c r="BG71" s="280" t="str">
        <f t="shared" si="22"/>
        <v xml:space="preserve"> -</v>
      </c>
      <c r="BH71" s="856">
        <f t="shared" si="23"/>
        <v>0</v>
      </c>
      <c r="BI71" s="857">
        <f t="shared" si="24"/>
        <v>0</v>
      </c>
      <c r="BJ71" s="857">
        <f t="shared" si="25"/>
        <v>0</v>
      </c>
      <c r="BK71" s="391" t="str">
        <f t="shared" si="26"/>
        <v xml:space="preserve"> -</v>
      </c>
      <c r="BL71" s="282" t="str">
        <f t="shared" si="27"/>
        <v xml:space="preserve"> -</v>
      </c>
      <c r="BM71" s="820" t="s">
        <v>1223</v>
      </c>
      <c r="BN71" s="821" t="s">
        <v>1229</v>
      </c>
      <c r="BO71" s="822" t="s">
        <v>1956</v>
      </c>
    </row>
    <row r="72" spans="2:67" ht="45.75" customHeight="1">
      <c r="B72" s="803"/>
      <c r="C72" s="804"/>
      <c r="D72" s="805"/>
      <c r="E72" s="710"/>
      <c r="F72" s="633"/>
      <c r="G72" s="705"/>
      <c r="H72" s="695"/>
      <c r="I72" s="842"/>
      <c r="J72" s="793">
        <f>+RESUMEN!J17</f>
        <v>0.32999999999999996</v>
      </c>
      <c r="K72" s="794" t="s">
        <v>93</v>
      </c>
      <c r="L72" s="22" t="s">
        <v>81</v>
      </c>
      <c r="M72" s="127" t="s">
        <v>1219</v>
      </c>
      <c r="N72" s="22" t="s">
        <v>1292</v>
      </c>
      <c r="O72" s="36">
        <v>0.5</v>
      </c>
      <c r="P72" s="858">
        <v>1</v>
      </c>
      <c r="Q72" s="858">
        <v>1</v>
      </c>
      <c r="R72" s="307">
        <v>0.25</v>
      </c>
      <c r="S72" s="858">
        <v>1</v>
      </c>
      <c r="T72" s="307">
        <v>0.25</v>
      </c>
      <c r="U72" s="858">
        <v>1</v>
      </c>
      <c r="V72" s="309">
        <v>0.25</v>
      </c>
      <c r="W72" s="859">
        <v>1</v>
      </c>
      <c r="X72" s="316">
        <v>0.25</v>
      </c>
      <c r="Y72" s="860">
        <v>1</v>
      </c>
      <c r="Z72" s="858">
        <v>0.6</v>
      </c>
      <c r="AA72" s="858">
        <v>0</v>
      </c>
      <c r="AB72" s="861">
        <v>0</v>
      </c>
      <c r="AC72" s="231">
        <f t="shared" si="1"/>
        <v>1</v>
      </c>
      <c r="AD72" s="795">
        <f t="shared" si="2"/>
        <v>1</v>
      </c>
      <c r="AE72" s="87">
        <f t="shared" si="3"/>
        <v>0.6</v>
      </c>
      <c r="AF72" s="795">
        <f t="shared" si="4"/>
        <v>0.6</v>
      </c>
      <c r="AG72" s="87">
        <f t="shared" si="5"/>
        <v>0</v>
      </c>
      <c r="AH72" s="795">
        <f t="shared" si="6"/>
        <v>0</v>
      </c>
      <c r="AI72" s="87">
        <f t="shared" si="7"/>
        <v>0</v>
      </c>
      <c r="AJ72" s="795">
        <f t="shared" si="8"/>
        <v>0</v>
      </c>
      <c r="AK72" s="796">
        <f t="shared" si="28"/>
        <v>0.4</v>
      </c>
      <c r="AL72" s="795">
        <f t="shared" si="9"/>
        <v>0.4</v>
      </c>
      <c r="AM72" s="797">
        <f t="shared" si="10"/>
        <v>0.4</v>
      </c>
      <c r="AN72" s="287">
        <v>0</v>
      </c>
      <c r="AO72" s="288">
        <v>0</v>
      </c>
      <c r="AP72" s="288">
        <v>0</v>
      </c>
      <c r="AQ72" s="135" t="str">
        <f t="shared" si="15"/>
        <v xml:space="preserve"> -</v>
      </c>
      <c r="AR72" s="283" t="str">
        <f t="shared" si="16"/>
        <v xml:space="preserve"> -</v>
      </c>
      <c r="AS72" s="287">
        <v>0</v>
      </c>
      <c r="AT72" s="288">
        <v>0</v>
      </c>
      <c r="AU72" s="288">
        <v>0</v>
      </c>
      <c r="AV72" s="135" t="str">
        <f t="shared" si="17"/>
        <v xml:space="preserve"> -</v>
      </c>
      <c r="AW72" s="283" t="str">
        <f t="shared" si="18"/>
        <v xml:space="preserve"> -</v>
      </c>
      <c r="AX72" s="289">
        <v>0</v>
      </c>
      <c r="AY72" s="288">
        <v>0</v>
      </c>
      <c r="AZ72" s="288">
        <v>0</v>
      </c>
      <c r="BA72" s="135" t="str">
        <f t="shared" si="19"/>
        <v xml:space="preserve"> -</v>
      </c>
      <c r="BB72" s="283" t="str">
        <f t="shared" si="20"/>
        <v xml:space="preserve"> -</v>
      </c>
      <c r="BC72" s="287">
        <v>0</v>
      </c>
      <c r="BD72" s="288">
        <v>0</v>
      </c>
      <c r="BE72" s="288">
        <v>0</v>
      </c>
      <c r="BF72" s="135" t="str">
        <f t="shared" si="21"/>
        <v xml:space="preserve"> -</v>
      </c>
      <c r="BG72" s="283" t="str">
        <f t="shared" si="22"/>
        <v xml:space="preserve"> -</v>
      </c>
      <c r="BH72" s="798">
        <f t="shared" si="23"/>
        <v>0</v>
      </c>
      <c r="BI72" s="799">
        <f t="shared" si="24"/>
        <v>0</v>
      </c>
      <c r="BJ72" s="799">
        <f t="shared" si="25"/>
        <v>0</v>
      </c>
      <c r="BK72" s="380" t="str">
        <f t="shared" si="26"/>
        <v xml:space="preserve"> -</v>
      </c>
      <c r="BL72" s="283" t="str">
        <f t="shared" si="27"/>
        <v xml:space="preserve"> -</v>
      </c>
      <c r="BM72" s="800" t="s">
        <v>1223</v>
      </c>
      <c r="BN72" s="846" t="s">
        <v>1229</v>
      </c>
      <c r="BO72" s="802" t="s">
        <v>1960</v>
      </c>
    </row>
    <row r="73" spans="2:67" ht="30" customHeight="1">
      <c r="B73" s="803"/>
      <c r="C73" s="804"/>
      <c r="D73" s="805"/>
      <c r="E73" s="710"/>
      <c r="F73" s="633"/>
      <c r="G73" s="705"/>
      <c r="H73" s="695"/>
      <c r="I73" s="842"/>
      <c r="J73" s="807"/>
      <c r="K73" s="808"/>
      <c r="L73" s="23" t="s">
        <v>82</v>
      </c>
      <c r="M73" s="122" t="s">
        <v>1219</v>
      </c>
      <c r="N73" s="23" t="s">
        <v>1293</v>
      </c>
      <c r="O73" s="34">
        <v>1</v>
      </c>
      <c r="P73" s="124">
        <v>1</v>
      </c>
      <c r="Q73" s="124">
        <v>1</v>
      </c>
      <c r="R73" s="308">
        <v>0.25</v>
      </c>
      <c r="S73" s="124">
        <v>1</v>
      </c>
      <c r="T73" s="308">
        <v>0.25</v>
      </c>
      <c r="U73" s="124">
        <v>1</v>
      </c>
      <c r="V73" s="310">
        <v>0.25</v>
      </c>
      <c r="W73" s="862">
        <v>1</v>
      </c>
      <c r="X73" s="317">
        <v>0.25</v>
      </c>
      <c r="Y73" s="133">
        <v>1</v>
      </c>
      <c r="Z73" s="124">
        <v>0</v>
      </c>
      <c r="AA73" s="124">
        <v>0</v>
      </c>
      <c r="AB73" s="863">
        <v>0</v>
      </c>
      <c r="AC73" s="233">
        <f t="shared" si="1"/>
        <v>1</v>
      </c>
      <c r="AD73" s="568">
        <f t="shared" si="2"/>
        <v>1</v>
      </c>
      <c r="AE73" s="79">
        <f t="shared" si="3"/>
        <v>0</v>
      </c>
      <c r="AF73" s="568">
        <f t="shared" si="4"/>
        <v>0</v>
      </c>
      <c r="AG73" s="79">
        <f t="shared" si="5"/>
        <v>0</v>
      </c>
      <c r="AH73" s="568">
        <f t="shared" si="6"/>
        <v>0</v>
      </c>
      <c r="AI73" s="79">
        <f t="shared" si="7"/>
        <v>0</v>
      </c>
      <c r="AJ73" s="568">
        <f t="shared" si="8"/>
        <v>0</v>
      </c>
      <c r="AK73" s="809">
        <f t="shared" si="28"/>
        <v>0.25</v>
      </c>
      <c r="AL73" s="568">
        <f t="shared" si="9"/>
        <v>0.25</v>
      </c>
      <c r="AM73" s="810">
        <f t="shared" si="10"/>
        <v>0.25</v>
      </c>
      <c r="AN73" s="133">
        <v>0</v>
      </c>
      <c r="AO73" s="124">
        <v>0</v>
      </c>
      <c r="AP73" s="124">
        <v>0</v>
      </c>
      <c r="AQ73" s="116" t="str">
        <f t="shared" si="15"/>
        <v xml:space="preserve"> -</v>
      </c>
      <c r="AR73" s="277" t="str">
        <f t="shared" si="16"/>
        <v xml:space="preserve"> -</v>
      </c>
      <c r="AS73" s="133">
        <v>0</v>
      </c>
      <c r="AT73" s="124">
        <v>0</v>
      </c>
      <c r="AU73" s="124">
        <v>0</v>
      </c>
      <c r="AV73" s="116" t="str">
        <f t="shared" si="17"/>
        <v xml:space="preserve"> -</v>
      </c>
      <c r="AW73" s="277" t="str">
        <f t="shared" si="18"/>
        <v xml:space="preserve"> -</v>
      </c>
      <c r="AX73" s="132">
        <v>0</v>
      </c>
      <c r="AY73" s="124">
        <v>0</v>
      </c>
      <c r="AZ73" s="124">
        <v>0</v>
      </c>
      <c r="BA73" s="116" t="str">
        <f t="shared" si="19"/>
        <v xml:space="preserve"> -</v>
      </c>
      <c r="BB73" s="277" t="str">
        <f t="shared" si="20"/>
        <v xml:space="preserve"> -</v>
      </c>
      <c r="BC73" s="133">
        <v>0</v>
      </c>
      <c r="BD73" s="124">
        <v>0</v>
      </c>
      <c r="BE73" s="124">
        <v>0</v>
      </c>
      <c r="BF73" s="116" t="str">
        <f t="shared" si="21"/>
        <v xml:space="preserve"> -</v>
      </c>
      <c r="BG73" s="277" t="str">
        <f t="shared" si="22"/>
        <v xml:space="preserve"> -</v>
      </c>
      <c r="BH73" s="826">
        <f t="shared" si="23"/>
        <v>0</v>
      </c>
      <c r="BI73" s="827">
        <f t="shared" si="24"/>
        <v>0</v>
      </c>
      <c r="BJ73" s="827">
        <f t="shared" si="25"/>
        <v>0</v>
      </c>
      <c r="BK73" s="383" t="str">
        <f t="shared" si="26"/>
        <v xml:space="preserve"> -</v>
      </c>
      <c r="BL73" s="276" t="str">
        <f t="shared" si="27"/>
        <v xml:space="preserve"> -</v>
      </c>
      <c r="BM73" s="462" t="s">
        <v>1223</v>
      </c>
      <c r="BN73" s="847" t="s">
        <v>1229</v>
      </c>
      <c r="BO73" s="187" t="s">
        <v>1960</v>
      </c>
    </row>
    <row r="74" spans="2:67" ht="30" customHeight="1">
      <c r="B74" s="803"/>
      <c r="C74" s="804"/>
      <c r="D74" s="805"/>
      <c r="E74" s="710"/>
      <c r="F74" s="633"/>
      <c r="G74" s="705"/>
      <c r="H74" s="695"/>
      <c r="I74" s="842"/>
      <c r="J74" s="807"/>
      <c r="K74" s="808"/>
      <c r="L74" s="23" t="s">
        <v>83</v>
      </c>
      <c r="M74" s="122" t="s">
        <v>1219</v>
      </c>
      <c r="N74" s="23" t="s">
        <v>1294</v>
      </c>
      <c r="O74" s="34">
        <v>1</v>
      </c>
      <c r="P74" s="124">
        <v>1</v>
      </c>
      <c r="Q74" s="124">
        <v>1</v>
      </c>
      <c r="R74" s="308">
        <v>0.25</v>
      </c>
      <c r="S74" s="124">
        <v>1</v>
      </c>
      <c r="T74" s="308">
        <v>0.25</v>
      </c>
      <c r="U74" s="124">
        <v>1</v>
      </c>
      <c r="V74" s="310">
        <v>0.25</v>
      </c>
      <c r="W74" s="862">
        <v>1</v>
      </c>
      <c r="X74" s="317">
        <v>0.25</v>
      </c>
      <c r="Y74" s="133">
        <v>1</v>
      </c>
      <c r="Z74" s="124">
        <v>1</v>
      </c>
      <c r="AA74" s="124">
        <v>0</v>
      </c>
      <c r="AB74" s="863">
        <v>0</v>
      </c>
      <c r="AC74" s="233">
        <f t="shared" si="1"/>
        <v>1</v>
      </c>
      <c r="AD74" s="568">
        <f t="shared" si="2"/>
        <v>1</v>
      </c>
      <c r="AE74" s="79">
        <f t="shared" si="3"/>
        <v>1</v>
      </c>
      <c r="AF74" s="568">
        <f t="shared" si="4"/>
        <v>1</v>
      </c>
      <c r="AG74" s="79">
        <f t="shared" si="5"/>
        <v>0</v>
      </c>
      <c r="AH74" s="568">
        <f t="shared" si="6"/>
        <v>0</v>
      </c>
      <c r="AI74" s="79">
        <f t="shared" si="7"/>
        <v>0</v>
      </c>
      <c r="AJ74" s="568">
        <f t="shared" si="8"/>
        <v>0</v>
      </c>
      <c r="AK74" s="809">
        <f t="shared" si="28"/>
        <v>0.5</v>
      </c>
      <c r="AL74" s="568">
        <f t="shared" si="9"/>
        <v>0.5</v>
      </c>
      <c r="AM74" s="810">
        <f t="shared" si="10"/>
        <v>0.5</v>
      </c>
      <c r="AN74" s="133">
        <v>0</v>
      </c>
      <c r="AO74" s="124">
        <v>0</v>
      </c>
      <c r="AP74" s="124">
        <v>0</v>
      </c>
      <c r="AQ74" s="116" t="str">
        <f t="shared" si="15"/>
        <v xml:space="preserve"> -</v>
      </c>
      <c r="AR74" s="277" t="str">
        <f t="shared" si="16"/>
        <v xml:space="preserve"> -</v>
      </c>
      <c r="AS74" s="133">
        <v>0</v>
      </c>
      <c r="AT74" s="124">
        <v>0</v>
      </c>
      <c r="AU74" s="124">
        <v>0</v>
      </c>
      <c r="AV74" s="116" t="str">
        <f t="shared" si="17"/>
        <v xml:space="preserve"> -</v>
      </c>
      <c r="AW74" s="277" t="str">
        <f t="shared" si="18"/>
        <v xml:space="preserve"> -</v>
      </c>
      <c r="AX74" s="132">
        <v>0</v>
      </c>
      <c r="AY74" s="124">
        <v>0</v>
      </c>
      <c r="AZ74" s="124">
        <v>0</v>
      </c>
      <c r="BA74" s="116" t="str">
        <f t="shared" si="19"/>
        <v xml:space="preserve"> -</v>
      </c>
      <c r="BB74" s="277" t="str">
        <f t="shared" si="20"/>
        <v xml:space="preserve"> -</v>
      </c>
      <c r="BC74" s="133">
        <v>0</v>
      </c>
      <c r="BD74" s="124">
        <v>0</v>
      </c>
      <c r="BE74" s="124">
        <v>0</v>
      </c>
      <c r="BF74" s="116" t="str">
        <f t="shared" si="21"/>
        <v xml:space="preserve"> -</v>
      </c>
      <c r="BG74" s="277" t="str">
        <f t="shared" si="22"/>
        <v xml:space="preserve"> -</v>
      </c>
      <c r="BH74" s="811">
        <f t="shared" si="23"/>
        <v>0</v>
      </c>
      <c r="BI74" s="812">
        <f t="shared" si="24"/>
        <v>0</v>
      </c>
      <c r="BJ74" s="812">
        <f t="shared" si="25"/>
        <v>0</v>
      </c>
      <c r="BK74" s="381" t="str">
        <f t="shared" si="26"/>
        <v xml:space="preserve"> -</v>
      </c>
      <c r="BL74" s="277" t="str">
        <f t="shared" si="27"/>
        <v xml:space="preserve"> -</v>
      </c>
      <c r="BM74" s="462" t="s">
        <v>1223</v>
      </c>
      <c r="BN74" s="847" t="s">
        <v>1229</v>
      </c>
      <c r="BO74" s="187" t="s">
        <v>1960</v>
      </c>
    </row>
    <row r="75" spans="2:67" ht="30" customHeight="1">
      <c r="B75" s="803"/>
      <c r="C75" s="804"/>
      <c r="D75" s="805"/>
      <c r="E75" s="710"/>
      <c r="F75" s="633"/>
      <c r="G75" s="705"/>
      <c r="H75" s="695"/>
      <c r="I75" s="842"/>
      <c r="J75" s="807"/>
      <c r="K75" s="808"/>
      <c r="L75" s="23" t="s">
        <v>84</v>
      </c>
      <c r="M75" s="122" t="s">
        <v>1219</v>
      </c>
      <c r="N75" s="23" t="s">
        <v>1295</v>
      </c>
      <c r="O75" s="34">
        <v>0</v>
      </c>
      <c r="P75" s="124">
        <v>1</v>
      </c>
      <c r="Q75" s="124">
        <v>0</v>
      </c>
      <c r="R75" s="308">
        <f t="shared" si="11"/>
        <v>0</v>
      </c>
      <c r="S75" s="124">
        <v>1</v>
      </c>
      <c r="T75" s="308">
        <f t="shared" si="12"/>
        <v>1</v>
      </c>
      <c r="U75" s="124">
        <v>0</v>
      </c>
      <c r="V75" s="310">
        <f t="shared" si="13"/>
        <v>0</v>
      </c>
      <c r="W75" s="862">
        <v>0</v>
      </c>
      <c r="X75" s="317">
        <f t="shared" si="14"/>
        <v>0</v>
      </c>
      <c r="Y75" s="133">
        <v>0</v>
      </c>
      <c r="Z75" s="124">
        <v>0</v>
      </c>
      <c r="AA75" s="124">
        <v>0</v>
      </c>
      <c r="AB75" s="863">
        <v>0</v>
      </c>
      <c r="AC75" s="233" t="str">
        <f t="shared" si="1"/>
        <v xml:space="preserve"> -</v>
      </c>
      <c r="AD75" s="568" t="str">
        <f t="shared" si="2"/>
        <v xml:space="preserve"> -</v>
      </c>
      <c r="AE75" s="79">
        <f t="shared" si="3"/>
        <v>0</v>
      </c>
      <c r="AF75" s="568">
        <f t="shared" si="4"/>
        <v>0</v>
      </c>
      <c r="AG75" s="79" t="str">
        <f t="shared" si="5"/>
        <v xml:space="preserve"> -</v>
      </c>
      <c r="AH75" s="568" t="str">
        <f t="shared" si="6"/>
        <v xml:space="preserve"> -</v>
      </c>
      <c r="AI75" s="79" t="str">
        <f t="shared" si="7"/>
        <v xml:space="preserve"> -</v>
      </c>
      <c r="AJ75" s="568" t="str">
        <f t="shared" si="8"/>
        <v xml:space="preserve"> -</v>
      </c>
      <c r="AK75" s="809">
        <f t="shared" ref="AK75" si="34">+SUM(Y75:AB75)/P75</f>
        <v>0</v>
      </c>
      <c r="AL75" s="568">
        <f t="shared" si="9"/>
        <v>0</v>
      </c>
      <c r="AM75" s="810">
        <f t="shared" si="10"/>
        <v>0</v>
      </c>
      <c r="AN75" s="133">
        <v>0</v>
      </c>
      <c r="AO75" s="124">
        <v>0</v>
      </c>
      <c r="AP75" s="124">
        <v>0</v>
      </c>
      <c r="AQ75" s="116" t="str">
        <f t="shared" si="15"/>
        <v xml:space="preserve"> -</v>
      </c>
      <c r="AR75" s="277" t="str">
        <f t="shared" si="16"/>
        <v xml:space="preserve"> -</v>
      </c>
      <c r="AS75" s="133">
        <v>0</v>
      </c>
      <c r="AT75" s="124">
        <v>0</v>
      </c>
      <c r="AU75" s="124">
        <v>0</v>
      </c>
      <c r="AV75" s="116" t="str">
        <f t="shared" si="17"/>
        <v xml:space="preserve"> -</v>
      </c>
      <c r="AW75" s="277" t="str">
        <f t="shared" si="18"/>
        <v xml:space="preserve"> -</v>
      </c>
      <c r="AX75" s="132">
        <v>0</v>
      </c>
      <c r="AY75" s="124">
        <v>0</v>
      </c>
      <c r="AZ75" s="124">
        <v>0</v>
      </c>
      <c r="BA75" s="116" t="str">
        <f t="shared" si="19"/>
        <v xml:space="preserve"> -</v>
      </c>
      <c r="BB75" s="277" t="str">
        <f t="shared" si="20"/>
        <v xml:space="preserve"> -</v>
      </c>
      <c r="BC75" s="133">
        <v>0</v>
      </c>
      <c r="BD75" s="124">
        <v>0</v>
      </c>
      <c r="BE75" s="124">
        <v>0</v>
      </c>
      <c r="BF75" s="116" t="str">
        <f t="shared" si="21"/>
        <v xml:space="preserve"> -</v>
      </c>
      <c r="BG75" s="277" t="str">
        <f t="shared" si="22"/>
        <v xml:space="preserve"> -</v>
      </c>
      <c r="BH75" s="826">
        <f t="shared" si="23"/>
        <v>0</v>
      </c>
      <c r="BI75" s="827">
        <f t="shared" si="24"/>
        <v>0</v>
      </c>
      <c r="BJ75" s="827">
        <f t="shared" si="25"/>
        <v>0</v>
      </c>
      <c r="BK75" s="383" t="str">
        <f t="shared" si="26"/>
        <v xml:space="preserve"> -</v>
      </c>
      <c r="BL75" s="276" t="str">
        <f t="shared" si="27"/>
        <v xml:space="preserve"> -</v>
      </c>
      <c r="BM75" s="462" t="s">
        <v>1223</v>
      </c>
      <c r="BN75" s="847" t="s">
        <v>1229</v>
      </c>
      <c r="BO75" s="187" t="s">
        <v>1959</v>
      </c>
    </row>
    <row r="76" spans="2:67" ht="60" customHeight="1" thickBot="1">
      <c r="B76" s="803"/>
      <c r="C76" s="804"/>
      <c r="D76" s="864"/>
      <c r="E76" s="711"/>
      <c r="F76" s="665"/>
      <c r="G76" s="865"/>
      <c r="H76" s="696"/>
      <c r="I76" s="866"/>
      <c r="J76" s="813"/>
      <c r="K76" s="828"/>
      <c r="L76" s="26" t="s">
        <v>85</v>
      </c>
      <c r="M76" s="109">
        <v>0</v>
      </c>
      <c r="N76" s="26" t="s">
        <v>1296</v>
      </c>
      <c r="O76" s="39">
        <v>0</v>
      </c>
      <c r="P76" s="867">
        <v>1</v>
      </c>
      <c r="Q76" s="867">
        <v>1</v>
      </c>
      <c r="R76" s="318">
        <v>0.25</v>
      </c>
      <c r="S76" s="867">
        <v>1</v>
      </c>
      <c r="T76" s="318">
        <v>0.25</v>
      </c>
      <c r="U76" s="867">
        <v>1</v>
      </c>
      <c r="V76" s="319">
        <v>0.25</v>
      </c>
      <c r="W76" s="868">
        <v>1</v>
      </c>
      <c r="X76" s="320">
        <v>0.25</v>
      </c>
      <c r="Y76" s="869">
        <v>1</v>
      </c>
      <c r="Z76" s="867">
        <v>1</v>
      </c>
      <c r="AA76" s="867">
        <v>0</v>
      </c>
      <c r="AB76" s="870">
        <v>0</v>
      </c>
      <c r="AC76" s="232">
        <f t="shared" ref="AC76:AC139" si="35">IF(Q76=0," -",Y76/Q76)</f>
        <v>1</v>
      </c>
      <c r="AD76" s="815">
        <f t="shared" ref="AD76:AD139" si="36">IF(Q76=0," -",IF(AC76&gt;100%,100%,AC76))</f>
        <v>1</v>
      </c>
      <c r="AE76" s="102">
        <f t="shared" ref="AE76:AE139" si="37">IF(S76=0," -",Z76/S76)</f>
        <v>1</v>
      </c>
      <c r="AF76" s="815">
        <f t="shared" ref="AF76:AF139" si="38">IF(S76=0," -",IF(AE76&gt;100%,100%,AE76))</f>
        <v>1</v>
      </c>
      <c r="AG76" s="102">
        <f t="shared" ref="AG76:AG139" si="39">IF(U76=0," -",AA76/U76)</f>
        <v>0</v>
      </c>
      <c r="AH76" s="815">
        <f t="shared" ref="AH76:AH139" si="40">IF(U76=0," -",IF(AG76&gt;100%,100%,AG76))</f>
        <v>0</v>
      </c>
      <c r="AI76" s="102">
        <f t="shared" ref="AI76:AI139" si="41">IF(W76=0," -",AB76/W76)</f>
        <v>0</v>
      </c>
      <c r="AJ76" s="815">
        <f t="shared" ref="AJ76:AJ139" si="42">IF(W76=0," -",IF(AI76&gt;100%,100%,AI76))</f>
        <v>0</v>
      </c>
      <c r="AK76" s="816">
        <f t="shared" ref="AK76:AK135" si="43">+AVERAGE(Y76:AB76)/P76</f>
        <v>0.5</v>
      </c>
      <c r="AL76" s="815">
        <f t="shared" ref="AL76:AL139" si="44">+IF(AK76&gt;100%,100%,AK76)</f>
        <v>0.5</v>
      </c>
      <c r="AM76" s="817">
        <f t="shared" ref="AM76:AM139" si="45">+AL76</f>
        <v>0.5</v>
      </c>
      <c r="AN76" s="869">
        <v>0</v>
      </c>
      <c r="AO76" s="867">
        <v>0</v>
      </c>
      <c r="AP76" s="867">
        <v>0</v>
      </c>
      <c r="AQ76" s="137" t="str">
        <f t="shared" si="15"/>
        <v xml:space="preserve"> -</v>
      </c>
      <c r="AR76" s="284" t="str">
        <f t="shared" si="16"/>
        <v xml:space="preserve"> -</v>
      </c>
      <c r="AS76" s="869">
        <v>0</v>
      </c>
      <c r="AT76" s="867">
        <v>0</v>
      </c>
      <c r="AU76" s="867">
        <v>0</v>
      </c>
      <c r="AV76" s="137" t="str">
        <f t="shared" si="17"/>
        <v xml:space="preserve"> -</v>
      </c>
      <c r="AW76" s="284" t="str">
        <f t="shared" si="18"/>
        <v xml:space="preserve"> -</v>
      </c>
      <c r="AX76" s="302">
        <v>250000</v>
      </c>
      <c r="AY76" s="867">
        <v>0</v>
      </c>
      <c r="AZ76" s="867">
        <v>0</v>
      </c>
      <c r="BA76" s="137">
        <f t="shared" si="19"/>
        <v>0</v>
      </c>
      <c r="BB76" s="284" t="str">
        <f t="shared" si="20"/>
        <v xml:space="preserve"> -</v>
      </c>
      <c r="BC76" s="869">
        <v>250000</v>
      </c>
      <c r="BD76" s="867">
        <v>0</v>
      </c>
      <c r="BE76" s="867">
        <v>0</v>
      </c>
      <c r="BF76" s="137">
        <f t="shared" si="21"/>
        <v>0</v>
      </c>
      <c r="BG76" s="284" t="str">
        <f t="shared" si="22"/>
        <v xml:space="preserve"> -</v>
      </c>
      <c r="BH76" s="854">
        <f t="shared" si="23"/>
        <v>500000</v>
      </c>
      <c r="BI76" s="855">
        <f t="shared" si="24"/>
        <v>0</v>
      </c>
      <c r="BJ76" s="855">
        <f t="shared" si="25"/>
        <v>0</v>
      </c>
      <c r="BK76" s="382">
        <f t="shared" si="26"/>
        <v>0</v>
      </c>
      <c r="BL76" s="284" t="str">
        <f t="shared" si="27"/>
        <v xml:space="preserve"> -</v>
      </c>
      <c r="BM76" s="832" t="s">
        <v>1223</v>
      </c>
      <c r="BN76" s="852" t="s">
        <v>1229</v>
      </c>
      <c r="BO76" s="834" t="s">
        <v>1958</v>
      </c>
    </row>
    <row r="77" spans="2:67" ht="15" customHeight="1" thickBot="1">
      <c r="B77" s="803"/>
      <c r="C77" s="871"/>
      <c r="D77" s="170"/>
      <c r="E77" s="11"/>
      <c r="F77" s="12"/>
      <c r="G77" s="10"/>
      <c r="H77" s="10"/>
      <c r="I77" s="478"/>
      <c r="J77" s="75"/>
      <c r="K77" s="74"/>
      <c r="L77" s="76"/>
      <c r="M77" s="74"/>
      <c r="N77" s="76"/>
      <c r="O77" s="75"/>
      <c r="P77" s="226"/>
      <c r="Q77" s="226"/>
      <c r="R77" s="261"/>
      <c r="S77" s="226"/>
      <c r="T77" s="261"/>
      <c r="U77" s="226"/>
      <c r="V77" s="261"/>
      <c r="W77" s="226"/>
      <c r="X77" s="261"/>
      <c r="Y77" s="226"/>
      <c r="Z77" s="226"/>
      <c r="AA77" s="226"/>
      <c r="AB77" s="226"/>
      <c r="AC77" s="74"/>
      <c r="AD77" s="417"/>
      <c r="AE77" s="417"/>
      <c r="AF77" s="417"/>
      <c r="AG77" s="417"/>
      <c r="AH77" s="417"/>
      <c r="AI77" s="417"/>
      <c r="AJ77" s="417"/>
      <c r="AK77" s="507"/>
      <c r="AL77" s="417"/>
      <c r="AM77" s="488"/>
      <c r="AN77" s="77"/>
      <c r="AO77" s="77"/>
      <c r="AP77" s="77"/>
      <c r="AQ77" s="77"/>
      <c r="AR77" s="77"/>
      <c r="AS77" s="77"/>
      <c r="AT77" s="77"/>
      <c r="AU77" s="77"/>
      <c r="AV77" s="77"/>
      <c r="AW77" s="77"/>
      <c r="AX77" s="77"/>
      <c r="AY77" s="77"/>
      <c r="AZ77" s="77"/>
      <c r="BA77" s="77"/>
      <c r="BB77" s="77"/>
      <c r="BC77" s="77"/>
      <c r="BD77" s="77"/>
      <c r="BE77" s="77"/>
      <c r="BF77" s="77"/>
      <c r="BG77" s="77"/>
      <c r="BH77" s="78"/>
      <c r="BI77" s="78"/>
      <c r="BJ77" s="78"/>
      <c r="BK77" s="78"/>
      <c r="BL77" s="78"/>
      <c r="BM77" s="458"/>
      <c r="BN77" s="11"/>
      <c r="BO77" s="15"/>
    </row>
    <row r="78" spans="2:67" ht="45.75" customHeight="1">
      <c r="B78" s="803"/>
      <c r="C78" s="804"/>
      <c r="D78" s="790">
        <f>+RESUMEN!J18</f>
        <v>0.29042423301844356</v>
      </c>
      <c r="E78" s="709" t="s">
        <v>239</v>
      </c>
      <c r="F78" s="632" t="s">
        <v>225</v>
      </c>
      <c r="G78" s="872">
        <v>0</v>
      </c>
      <c r="H78" s="872">
        <v>0.3</v>
      </c>
      <c r="I78" s="873">
        <f>+H78-G78</f>
        <v>0.3</v>
      </c>
      <c r="J78" s="793">
        <f>+RESUMEN!J19</f>
        <v>0.21249999999999999</v>
      </c>
      <c r="K78" s="794" t="s">
        <v>157</v>
      </c>
      <c r="L78" s="22" t="s">
        <v>97</v>
      </c>
      <c r="M78" s="127">
        <v>2210289</v>
      </c>
      <c r="N78" s="22" t="s">
        <v>1297</v>
      </c>
      <c r="O78" s="33">
        <v>0</v>
      </c>
      <c r="P78" s="84">
        <v>1</v>
      </c>
      <c r="Q78" s="84">
        <v>0</v>
      </c>
      <c r="R78" s="307">
        <f t="shared" ref="R78:R134" si="46">+Q78/P78</f>
        <v>0</v>
      </c>
      <c r="S78" s="84">
        <v>1</v>
      </c>
      <c r="T78" s="307">
        <v>0.33</v>
      </c>
      <c r="U78" s="84">
        <v>1</v>
      </c>
      <c r="V78" s="309">
        <v>0.33</v>
      </c>
      <c r="W78" s="40">
        <v>1</v>
      </c>
      <c r="X78" s="316">
        <v>0.34</v>
      </c>
      <c r="Y78" s="46">
        <v>0</v>
      </c>
      <c r="Z78" s="84">
        <v>0.3</v>
      </c>
      <c r="AA78" s="84">
        <v>0</v>
      </c>
      <c r="AB78" s="63">
        <v>0</v>
      </c>
      <c r="AC78" s="231" t="str">
        <f t="shared" si="35"/>
        <v xml:space="preserve"> -</v>
      </c>
      <c r="AD78" s="795" t="str">
        <f t="shared" si="36"/>
        <v xml:space="preserve"> -</v>
      </c>
      <c r="AE78" s="87">
        <f t="shared" si="37"/>
        <v>0.3</v>
      </c>
      <c r="AF78" s="795">
        <f t="shared" si="38"/>
        <v>0.3</v>
      </c>
      <c r="AG78" s="87">
        <f t="shared" si="39"/>
        <v>0</v>
      </c>
      <c r="AH78" s="795">
        <f t="shared" si="40"/>
        <v>0</v>
      </c>
      <c r="AI78" s="87">
        <f t="shared" si="41"/>
        <v>0</v>
      </c>
      <c r="AJ78" s="795">
        <f t="shared" si="42"/>
        <v>0</v>
      </c>
      <c r="AK78" s="796">
        <f>+AVERAGE(Z78:AB78)/P78</f>
        <v>9.9999999999999992E-2</v>
      </c>
      <c r="AL78" s="795">
        <f t="shared" si="44"/>
        <v>9.9999999999999992E-2</v>
      </c>
      <c r="AM78" s="797">
        <f t="shared" si="45"/>
        <v>9.9999999999999992E-2</v>
      </c>
      <c r="AN78" s="46">
        <v>0</v>
      </c>
      <c r="AO78" s="84">
        <v>0</v>
      </c>
      <c r="AP78" s="84">
        <v>0</v>
      </c>
      <c r="AQ78" s="135" t="str">
        <f t="shared" ref="AQ78:AQ140" si="47">IF(AN78=0," -",AO78/AN78)</f>
        <v xml:space="preserve"> -</v>
      </c>
      <c r="AR78" s="283" t="str">
        <f t="shared" ref="AR78:AR140" si="48">IF(AP78=0," -",IF(AO78=0,100%,AP78/AO78))</f>
        <v xml:space="preserve"> -</v>
      </c>
      <c r="AS78" s="46">
        <v>300000</v>
      </c>
      <c r="AT78" s="84">
        <v>0</v>
      </c>
      <c r="AU78" s="84">
        <v>0</v>
      </c>
      <c r="AV78" s="135">
        <f t="shared" ref="AV78:AV140" si="49">IF(AS78=0," -",AT78/AS78)</f>
        <v>0</v>
      </c>
      <c r="AW78" s="283" t="str">
        <f t="shared" ref="AW78:AW140" si="50">IF(AU78=0," -",IF(AT78=0,100%,AU78/AT78))</f>
        <v xml:space="preserve"> -</v>
      </c>
      <c r="AX78" s="47">
        <v>500000</v>
      </c>
      <c r="AY78" s="84">
        <v>0</v>
      </c>
      <c r="AZ78" s="84">
        <v>0</v>
      </c>
      <c r="BA78" s="135">
        <f t="shared" ref="BA78:BA140" si="51">IF(AX78=0," -",AY78/AX78)</f>
        <v>0</v>
      </c>
      <c r="BB78" s="283" t="str">
        <f t="shared" ref="BB78:BB140" si="52">IF(AZ78=0," -",IF(AY78=0,100%,AZ78/AY78))</f>
        <v xml:space="preserve"> -</v>
      </c>
      <c r="BC78" s="46">
        <v>500000</v>
      </c>
      <c r="BD78" s="84">
        <v>0</v>
      </c>
      <c r="BE78" s="84">
        <v>0</v>
      </c>
      <c r="BF78" s="135">
        <f t="shared" ref="BF78:BF140" si="53">IF(BC78=0," -",BD78/BC78)</f>
        <v>0</v>
      </c>
      <c r="BG78" s="283" t="str">
        <f t="shared" ref="BG78:BG140" si="54">IF(BE78=0," -",IF(BD78=0,100%,BE78/BD78))</f>
        <v xml:space="preserve"> -</v>
      </c>
      <c r="BH78" s="798">
        <f t="shared" ref="BH78:BH140" si="55">+AN78+AS78+AX78+BC78</f>
        <v>1300000</v>
      </c>
      <c r="BI78" s="799">
        <f t="shared" ref="BI78:BI140" si="56">+AO78+AT78+AY78+BD78</f>
        <v>0</v>
      </c>
      <c r="BJ78" s="799">
        <f t="shared" ref="BJ78:BJ140" si="57">+AP78+AU78+AZ78+BE78</f>
        <v>0</v>
      </c>
      <c r="BK78" s="380">
        <f t="shared" ref="BK78:BK140" si="58">IF(BH78=0," -",BI78/BH78)</f>
        <v>0</v>
      </c>
      <c r="BL78" s="283" t="str">
        <f t="shared" ref="BL78:BL140" si="59">IF(BJ78=0," -",IF(BI78=0,100%,BJ78/BI78))</f>
        <v xml:space="preserve"> -</v>
      </c>
      <c r="BM78" s="800" t="s">
        <v>1223</v>
      </c>
      <c r="BN78" s="846" t="s">
        <v>1229</v>
      </c>
      <c r="BO78" s="802" t="s">
        <v>1959</v>
      </c>
    </row>
    <row r="79" spans="2:67" ht="30" customHeight="1">
      <c r="B79" s="803"/>
      <c r="C79" s="804"/>
      <c r="D79" s="805"/>
      <c r="E79" s="710"/>
      <c r="F79" s="633"/>
      <c r="G79" s="849"/>
      <c r="H79" s="849"/>
      <c r="I79" s="702"/>
      <c r="J79" s="807"/>
      <c r="K79" s="808"/>
      <c r="L79" s="23" t="s">
        <v>98</v>
      </c>
      <c r="M79" s="122" t="s">
        <v>1219</v>
      </c>
      <c r="N79" s="23" t="s">
        <v>1298</v>
      </c>
      <c r="O79" s="34">
        <v>0</v>
      </c>
      <c r="P79" s="54">
        <v>1</v>
      </c>
      <c r="Q79" s="54">
        <v>0</v>
      </c>
      <c r="R79" s="308">
        <f t="shared" si="46"/>
        <v>0</v>
      </c>
      <c r="S79" s="54">
        <v>1</v>
      </c>
      <c r="T79" s="308">
        <f t="shared" ref="T79:T134" si="60">+S79/P79</f>
        <v>1</v>
      </c>
      <c r="U79" s="54">
        <v>0</v>
      </c>
      <c r="V79" s="310">
        <f t="shared" ref="V79:V134" si="61">+U79/P79</f>
        <v>0</v>
      </c>
      <c r="W79" s="41">
        <v>0</v>
      </c>
      <c r="X79" s="317">
        <f t="shared" ref="X79:X134" si="62">+W79/P79</f>
        <v>0</v>
      </c>
      <c r="Y79" s="48">
        <v>0</v>
      </c>
      <c r="Z79" s="54">
        <v>0</v>
      </c>
      <c r="AA79" s="54">
        <v>0</v>
      </c>
      <c r="AB79" s="43">
        <v>0</v>
      </c>
      <c r="AC79" s="233" t="str">
        <f t="shared" si="35"/>
        <v xml:space="preserve"> -</v>
      </c>
      <c r="AD79" s="568" t="str">
        <f t="shared" si="36"/>
        <v xml:space="preserve"> -</v>
      </c>
      <c r="AE79" s="79">
        <f t="shared" si="37"/>
        <v>0</v>
      </c>
      <c r="AF79" s="568">
        <f t="shared" si="38"/>
        <v>0</v>
      </c>
      <c r="AG79" s="79" t="str">
        <f t="shared" si="39"/>
        <v xml:space="preserve"> -</v>
      </c>
      <c r="AH79" s="568" t="str">
        <f t="shared" si="40"/>
        <v xml:space="preserve"> -</v>
      </c>
      <c r="AI79" s="79" t="str">
        <f t="shared" si="41"/>
        <v xml:space="preserve"> -</v>
      </c>
      <c r="AJ79" s="568" t="str">
        <f t="shared" si="42"/>
        <v xml:space="preserve"> -</v>
      </c>
      <c r="AK79" s="809">
        <f t="shared" ref="AK79" si="63">+SUM(Y79:AB79)/P79</f>
        <v>0</v>
      </c>
      <c r="AL79" s="568">
        <f t="shared" si="44"/>
        <v>0</v>
      </c>
      <c r="AM79" s="810">
        <f t="shared" si="45"/>
        <v>0</v>
      </c>
      <c r="AN79" s="48">
        <v>0</v>
      </c>
      <c r="AO79" s="54">
        <v>0</v>
      </c>
      <c r="AP79" s="54">
        <v>0</v>
      </c>
      <c r="AQ79" s="116" t="str">
        <f t="shared" si="47"/>
        <v xml:space="preserve"> -</v>
      </c>
      <c r="AR79" s="277" t="str">
        <f t="shared" si="48"/>
        <v xml:space="preserve"> -</v>
      </c>
      <c r="AS79" s="48">
        <v>0</v>
      </c>
      <c r="AT79" s="54">
        <v>0</v>
      </c>
      <c r="AU79" s="54">
        <v>0</v>
      </c>
      <c r="AV79" s="116" t="str">
        <f t="shared" si="49"/>
        <v xml:space="preserve"> -</v>
      </c>
      <c r="AW79" s="277" t="str">
        <f t="shared" si="50"/>
        <v xml:space="preserve"> -</v>
      </c>
      <c r="AX79" s="49">
        <v>0</v>
      </c>
      <c r="AY79" s="54">
        <v>0</v>
      </c>
      <c r="AZ79" s="54">
        <v>0</v>
      </c>
      <c r="BA79" s="116" t="str">
        <f t="shared" si="51"/>
        <v xml:space="preserve"> -</v>
      </c>
      <c r="BB79" s="277" t="str">
        <f t="shared" si="52"/>
        <v xml:space="preserve"> -</v>
      </c>
      <c r="BC79" s="48">
        <v>0</v>
      </c>
      <c r="BD79" s="54">
        <v>0</v>
      </c>
      <c r="BE79" s="54">
        <v>0</v>
      </c>
      <c r="BF79" s="116" t="str">
        <f t="shared" si="53"/>
        <v xml:space="preserve"> -</v>
      </c>
      <c r="BG79" s="277" t="str">
        <f t="shared" si="54"/>
        <v xml:space="preserve"> -</v>
      </c>
      <c r="BH79" s="826">
        <f t="shared" si="55"/>
        <v>0</v>
      </c>
      <c r="BI79" s="827">
        <f t="shared" si="56"/>
        <v>0</v>
      </c>
      <c r="BJ79" s="827">
        <f t="shared" si="57"/>
        <v>0</v>
      </c>
      <c r="BK79" s="383" t="str">
        <f t="shared" si="58"/>
        <v xml:space="preserve"> -</v>
      </c>
      <c r="BL79" s="276" t="str">
        <f t="shared" si="59"/>
        <v xml:space="preserve"> -</v>
      </c>
      <c r="BM79" s="462" t="s">
        <v>1223</v>
      </c>
      <c r="BN79" s="847" t="s">
        <v>1229</v>
      </c>
      <c r="BO79" s="187" t="s">
        <v>1959</v>
      </c>
    </row>
    <row r="80" spans="2:67" ht="45" customHeight="1">
      <c r="B80" s="803"/>
      <c r="C80" s="804"/>
      <c r="D80" s="805"/>
      <c r="E80" s="710"/>
      <c r="F80" s="633"/>
      <c r="G80" s="849"/>
      <c r="H80" s="849"/>
      <c r="I80" s="702"/>
      <c r="J80" s="807"/>
      <c r="K80" s="808"/>
      <c r="L80" s="23" t="s">
        <v>99</v>
      </c>
      <c r="M80" s="122">
        <v>0</v>
      </c>
      <c r="N80" s="23" t="s">
        <v>1299</v>
      </c>
      <c r="O80" s="34">
        <v>0</v>
      </c>
      <c r="P80" s="54">
        <v>1</v>
      </c>
      <c r="Q80" s="54">
        <v>1</v>
      </c>
      <c r="R80" s="308">
        <v>0.25</v>
      </c>
      <c r="S80" s="54">
        <v>1</v>
      </c>
      <c r="T80" s="308">
        <v>0.25</v>
      </c>
      <c r="U80" s="54">
        <v>1</v>
      </c>
      <c r="V80" s="310">
        <v>0.25</v>
      </c>
      <c r="W80" s="41">
        <v>1</v>
      </c>
      <c r="X80" s="317">
        <v>0.25</v>
      </c>
      <c r="Y80" s="48">
        <v>1</v>
      </c>
      <c r="Z80" s="54">
        <v>1</v>
      </c>
      <c r="AA80" s="54">
        <v>0</v>
      </c>
      <c r="AB80" s="43">
        <v>0</v>
      </c>
      <c r="AC80" s="233">
        <f t="shared" si="35"/>
        <v>1</v>
      </c>
      <c r="AD80" s="568">
        <f t="shared" si="36"/>
        <v>1</v>
      </c>
      <c r="AE80" s="79">
        <f t="shared" si="37"/>
        <v>1</v>
      </c>
      <c r="AF80" s="568">
        <f t="shared" si="38"/>
        <v>1</v>
      </c>
      <c r="AG80" s="79">
        <f t="shared" si="39"/>
        <v>0</v>
      </c>
      <c r="AH80" s="568">
        <f t="shared" si="40"/>
        <v>0</v>
      </c>
      <c r="AI80" s="79">
        <f t="shared" si="41"/>
        <v>0</v>
      </c>
      <c r="AJ80" s="568">
        <f t="shared" si="42"/>
        <v>0</v>
      </c>
      <c r="AK80" s="809">
        <f>+AVERAGE(Y80:AB80)/P80</f>
        <v>0.5</v>
      </c>
      <c r="AL80" s="568">
        <f t="shared" si="44"/>
        <v>0.5</v>
      </c>
      <c r="AM80" s="810">
        <f t="shared" si="45"/>
        <v>0.5</v>
      </c>
      <c r="AN80" s="48">
        <v>0</v>
      </c>
      <c r="AO80" s="54">
        <v>0</v>
      </c>
      <c r="AP80" s="54">
        <v>0</v>
      </c>
      <c r="AQ80" s="116" t="str">
        <f t="shared" si="47"/>
        <v xml:space="preserve"> -</v>
      </c>
      <c r="AR80" s="277" t="str">
        <f t="shared" si="48"/>
        <v xml:space="preserve"> -</v>
      </c>
      <c r="AS80" s="48">
        <v>0</v>
      </c>
      <c r="AT80" s="54">
        <v>0</v>
      </c>
      <c r="AU80" s="54">
        <v>0</v>
      </c>
      <c r="AV80" s="116" t="str">
        <f t="shared" si="49"/>
        <v xml:space="preserve"> -</v>
      </c>
      <c r="AW80" s="277" t="str">
        <f t="shared" si="50"/>
        <v xml:space="preserve"> -</v>
      </c>
      <c r="AX80" s="49">
        <v>250000</v>
      </c>
      <c r="AY80" s="54">
        <v>0</v>
      </c>
      <c r="AZ80" s="54">
        <v>0</v>
      </c>
      <c r="BA80" s="116">
        <f t="shared" si="51"/>
        <v>0</v>
      </c>
      <c r="BB80" s="277" t="str">
        <f t="shared" si="52"/>
        <v xml:space="preserve"> -</v>
      </c>
      <c r="BC80" s="48">
        <v>250000</v>
      </c>
      <c r="BD80" s="54">
        <v>0</v>
      </c>
      <c r="BE80" s="54">
        <v>0</v>
      </c>
      <c r="BF80" s="116">
        <f t="shared" si="53"/>
        <v>0</v>
      </c>
      <c r="BG80" s="277" t="str">
        <f t="shared" si="54"/>
        <v xml:space="preserve"> -</v>
      </c>
      <c r="BH80" s="811">
        <f t="shared" si="55"/>
        <v>500000</v>
      </c>
      <c r="BI80" s="812">
        <f t="shared" si="56"/>
        <v>0</v>
      </c>
      <c r="BJ80" s="812">
        <f t="shared" si="57"/>
        <v>0</v>
      </c>
      <c r="BK80" s="381">
        <f t="shared" si="58"/>
        <v>0</v>
      </c>
      <c r="BL80" s="277" t="str">
        <f t="shared" si="59"/>
        <v xml:space="preserve"> -</v>
      </c>
      <c r="BM80" s="462" t="s">
        <v>1223</v>
      </c>
      <c r="BN80" s="847" t="s">
        <v>1229</v>
      </c>
      <c r="BO80" s="187" t="s">
        <v>1959</v>
      </c>
    </row>
    <row r="81" spans="2:67" ht="30" customHeight="1" thickBot="1">
      <c r="B81" s="803"/>
      <c r="C81" s="804"/>
      <c r="D81" s="805"/>
      <c r="E81" s="710"/>
      <c r="F81" s="633"/>
      <c r="G81" s="849"/>
      <c r="H81" s="849"/>
      <c r="I81" s="702"/>
      <c r="J81" s="813"/>
      <c r="K81" s="828"/>
      <c r="L81" s="26" t="s">
        <v>100</v>
      </c>
      <c r="M81" s="109">
        <v>2210302</v>
      </c>
      <c r="N81" s="26" t="s">
        <v>1300</v>
      </c>
      <c r="O81" s="39">
        <v>0</v>
      </c>
      <c r="P81" s="86">
        <v>2</v>
      </c>
      <c r="Q81" s="86">
        <v>0</v>
      </c>
      <c r="R81" s="318">
        <f t="shared" si="46"/>
        <v>0</v>
      </c>
      <c r="S81" s="86">
        <v>1</v>
      </c>
      <c r="T81" s="318">
        <f t="shared" si="60"/>
        <v>0.5</v>
      </c>
      <c r="U81" s="86">
        <v>1</v>
      </c>
      <c r="V81" s="319">
        <f t="shared" si="61"/>
        <v>0.5</v>
      </c>
      <c r="W81" s="45">
        <v>0</v>
      </c>
      <c r="X81" s="320">
        <f t="shared" si="62"/>
        <v>0</v>
      </c>
      <c r="Y81" s="56">
        <v>0</v>
      </c>
      <c r="Z81" s="86">
        <v>0.5</v>
      </c>
      <c r="AA81" s="86">
        <v>0</v>
      </c>
      <c r="AB81" s="64">
        <v>0</v>
      </c>
      <c r="AC81" s="232" t="str">
        <f t="shared" si="35"/>
        <v xml:space="preserve"> -</v>
      </c>
      <c r="AD81" s="815" t="str">
        <f t="shared" si="36"/>
        <v xml:space="preserve"> -</v>
      </c>
      <c r="AE81" s="102">
        <f t="shared" si="37"/>
        <v>0.5</v>
      </c>
      <c r="AF81" s="815">
        <f t="shared" si="38"/>
        <v>0.5</v>
      </c>
      <c r="AG81" s="102">
        <f t="shared" si="39"/>
        <v>0</v>
      </c>
      <c r="AH81" s="815">
        <f t="shared" si="40"/>
        <v>0</v>
      </c>
      <c r="AI81" s="102" t="str">
        <f t="shared" si="41"/>
        <v xml:space="preserve"> -</v>
      </c>
      <c r="AJ81" s="815" t="str">
        <f t="shared" si="42"/>
        <v xml:space="preserve"> -</v>
      </c>
      <c r="AK81" s="816">
        <f t="shared" ref="AK81" si="64">+SUM(Y81:AB81)/P81</f>
        <v>0.25</v>
      </c>
      <c r="AL81" s="815">
        <f t="shared" si="44"/>
        <v>0.25</v>
      </c>
      <c r="AM81" s="817">
        <f t="shared" si="45"/>
        <v>0.25</v>
      </c>
      <c r="AN81" s="56">
        <v>0</v>
      </c>
      <c r="AO81" s="86">
        <v>0</v>
      </c>
      <c r="AP81" s="86">
        <v>0</v>
      </c>
      <c r="AQ81" s="137" t="str">
        <f t="shared" si="47"/>
        <v xml:space="preserve"> -</v>
      </c>
      <c r="AR81" s="284" t="str">
        <f t="shared" si="48"/>
        <v xml:space="preserve"> -</v>
      </c>
      <c r="AS81" s="56">
        <v>300000</v>
      </c>
      <c r="AT81" s="86">
        <v>0</v>
      </c>
      <c r="AU81" s="86">
        <v>0</v>
      </c>
      <c r="AV81" s="137">
        <f t="shared" si="49"/>
        <v>0</v>
      </c>
      <c r="AW81" s="284" t="str">
        <f t="shared" si="50"/>
        <v xml:space="preserve"> -</v>
      </c>
      <c r="AX81" s="57">
        <v>1000000</v>
      </c>
      <c r="AY81" s="86">
        <v>0</v>
      </c>
      <c r="AZ81" s="86">
        <v>0</v>
      </c>
      <c r="BA81" s="137">
        <f t="shared" si="51"/>
        <v>0</v>
      </c>
      <c r="BB81" s="284" t="str">
        <f t="shared" si="52"/>
        <v xml:space="preserve"> -</v>
      </c>
      <c r="BC81" s="56">
        <v>0</v>
      </c>
      <c r="BD81" s="86">
        <v>0</v>
      </c>
      <c r="BE81" s="86">
        <v>0</v>
      </c>
      <c r="BF81" s="137" t="str">
        <f t="shared" si="53"/>
        <v xml:space="preserve"> -</v>
      </c>
      <c r="BG81" s="284" t="str">
        <f t="shared" si="54"/>
        <v xml:space="preserve"> -</v>
      </c>
      <c r="BH81" s="818">
        <f t="shared" si="55"/>
        <v>1300000</v>
      </c>
      <c r="BI81" s="819">
        <f t="shared" si="56"/>
        <v>0</v>
      </c>
      <c r="BJ81" s="819">
        <f t="shared" si="57"/>
        <v>0</v>
      </c>
      <c r="BK81" s="390">
        <f t="shared" si="58"/>
        <v>0</v>
      </c>
      <c r="BL81" s="286" t="str">
        <f t="shared" si="59"/>
        <v xml:space="preserve"> -</v>
      </c>
      <c r="BM81" s="832" t="s">
        <v>1223</v>
      </c>
      <c r="BN81" s="852" t="s">
        <v>1229</v>
      </c>
      <c r="BO81" s="822" t="s">
        <v>1959</v>
      </c>
    </row>
    <row r="82" spans="2:67" ht="44" customHeight="1">
      <c r="B82" s="803"/>
      <c r="C82" s="804"/>
      <c r="D82" s="805"/>
      <c r="E82" s="710"/>
      <c r="F82" s="633"/>
      <c r="G82" s="849"/>
      <c r="H82" s="849"/>
      <c r="I82" s="702"/>
      <c r="J82" s="835">
        <f>+RESUMEN!J20</f>
        <v>0.33333333333333331</v>
      </c>
      <c r="K82" s="836" t="s">
        <v>158</v>
      </c>
      <c r="L82" s="24" t="s">
        <v>101</v>
      </c>
      <c r="M82" s="325">
        <v>0</v>
      </c>
      <c r="N82" s="24" t="s">
        <v>1301</v>
      </c>
      <c r="O82" s="35">
        <v>0</v>
      </c>
      <c r="P82" s="53">
        <v>1</v>
      </c>
      <c r="Q82" s="53">
        <v>1</v>
      </c>
      <c r="R82" s="314">
        <v>0.25</v>
      </c>
      <c r="S82" s="53">
        <v>1</v>
      </c>
      <c r="T82" s="314">
        <v>0.25</v>
      </c>
      <c r="U82" s="53">
        <v>1</v>
      </c>
      <c r="V82" s="315">
        <v>0.25</v>
      </c>
      <c r="W82" s="42">
        <v>1</v>
      </c>
      <c r="X82" s="315">
        <v>0.25</v>
      </c>
      <c r="Y82" s="46">
        <v>0</v>
      </c>
      <c r="Z82" s="84">
        <v>0.5</v>
      </c>
      <c r="AA82" s="84">
        <v>0</v>
      </c>
      <c r="AB82" s="63">
        <v>0</v>
      </c>
      <c r="AC82" s="823">
        <f t="shared" si="35"/>
        <v>0</v>
      </c>
      <c r="AD82" s="567">
        <f t="shared" si="36"/>
        <v>0</v>
      </c>
      <c r="AE82" s="106">
        <f t="shared" si="37"/>
        <v>0.5</v>
      </c>
      <c r="AF82" s="567">
        <f t="shared" si="38"/>
        <v>0.5</v>
      </c>
      <c r="AG82" s="106">
        <f t="shared" si="39"/>
        <v>0</v>
      </c>
      <c r="AH82" s="567">
        <f t="shared" si="40"/>
        <v>0</v>
      </c>
      <c r="AI82" s="106">
        <f t="shared" si="41"/>
        <v>0</v>
      </c>
      <c r="AJ82" s="567">
        <f t="shared" si="42"/>
        <v>0</v>
      </c>
      <c r="AK82" s="824">
        <f t="shared" si="43"/>
        <v>0.125</v>
      </c>
      <c r="AL82" s="567">
        <f t="shared" si="44"/>
        <v>0.125</v>
      </c>
      <c r="AM82" s="825">
        <f t="shared" si="45"/>
        <v>0.125</v>
      </c>
      <c r="AN82" s="55">
        <v>0</v>
      </c>
      <c r="AO82" s="53">
        <v>0</v>
      </c>
      <c r="AP82" s="53">
        <v>0</v>
      </c>
      <c r="AQ82" s="134" t="str">
        <f t="shared" si="47"/>
        <v xml:space="preserve"> -</v>
      </c>
      <c r="AR82" s="276" t="str">
        <f t="shared" si="48"/>
        <v xml:space="preserve"> -</v>
      </c>
      <c r="AS82" s="52">
        <v>37500</v>
      </c>
      <c r="AT82" s="53">
        <v>0</v>
      </c>
      <c r="AU82" s="53">
        <v>0</v>
      </c>
      <c r="AV82" s="134">
        <f t="shared" si="49"/>
        <v>0</v>
      </c>
      <c r="AW82" s="276" t="str">
        <f t="shared" si="50"/>
        <v xml:space="preserve"> -</v>
      </c>
      <c r="AX82" s="55">
        <v>200000</v>
      </c>
      <c r="AY82" s="53">
        <v>0</v>
      </c>
      <c r="AZ82" s="53">
        <v>0</v>
      </c>
      <c r="BA82" s="134">
        <f t="shared" si="51"/>
        <v>0</v>
      </c>
      <c r="BB82" s="276" t="str">
        <f t="shared" si="52"/>
        <v xml:space="preserve"> -</v>
      </c>
      <c r="BC82" s="52">
        <v>200000</v>
      </c>
      <c r="BD82" s="53">
        <v>0</v>
      </c>
      <c r="BE82" s="53">
        <v>0</v>
      </c>
      <c r="BF82" s="134">
        <f t="shared" si="53"/>
        <v>0</v>
      </c>
      <c r="BG82" s="276" t="str">
        <f t="shared" si="54"/>
        <v xml:space="preserve"> -</v>
      </c>
      <c r="BH82" s="826">
        <f t="shared" si="55"/>
        <v>437500</v>
      </c>
      <c r="BI82" s="827">
        <f t="shared" si="56"/>
        <v>0</v>
      </c>
      <c r="BJ82" s="827">
        <f t="shared" si="57"/>
        <v>0</v>
      </c>
      <c r="BK82" s="383">
        <f t="shared" si="58"/>
        <v>0</v>
      </c>
      <c r="BL82" s="276" t="str">
        <f t="shared" si="59"/>
        <v xml:space="preserve"> -</v>
      </c>
      <c r="BM82" s="837" t="s">
        <v>1223</v>
      </c>
      <c r="BN82" s="838" t="s">
        <v>1255</v>
      </c>
      <c r="BO82" s="802" t="s">
        <v>1961</v>
      </c>
    </row>
    <row r="83" spans="2:67" ht="30" customHeight="1">
      <c r="B83" s="803"/>
      <c r="C83" s="804"/>
      <c r="D83" s="805"/>
      <c r="E83" s="710"/>
      <c r="F83" s="633"/>
      <c r="G83" s="849"/>
      <c r="H83" s="849"/>
      <c r="I83" s="702"/>
      <c r="J83" s="807"/>
      <c r="K83" s="808"/>
      <c r="L83" s="23" t="s">
        <v>102</v>
      </c>
      <c r="M83" s="122" t="s">
        <v>1219</v>
      </c>
      <c r="N83" s="23" t="s">
        <v>1302</v>
      </c>
      <c r="O83" s="34">
        <v>0</v>
      </c>
      <c r="P83" s="54">
        <v>1</v>
      </c>
      <c r="Q83" s="54">
        <v>1</v>
      </c>
      <c r="R83" s="308">
        <v>0.25</v>
      </c>
      <c r="S83" s="54">
        <v>1</v>
      </c>
      <c r="T83" s="308">
        <v>0.25</v>
      </c>
      <c r="U83" s="54">
        <v>1</v>
      </c>
      <c r="V83" s="310">
        <v>0.25</v>
      </c>
      <c r="W83" s="41">
        <v>1</v>
      </c>
      <c r="X83" s="310">
        <v>0.25</v>
      </c>
      <c r="Y83" s="48">
        <v>1</v>
      </c>
      <c r="Z83" s="54">
        <v>1</v>
      </c>
      <c r="AA83" s="54">
        <v>0</v>
      </c>
      <c r="AB83" s="43">
        <v>0</v>
      </c>
      <c r="AC83" s="233">
        <f t="shared" si="35"/>
        <v>1</v>
      </c>
      <c r="AD83" s="568">
        <f t="shared" si="36"/>
        <v>1</v>
      </c>
      <c r="AE83" s="79">
        <f t="shared" si="37"/>
        <v>1</v>
      </c>
      <c r="AF83" s="568">
        <f t="shared" si="38"/>
        <v>1</v>
      </c>
      <c r="AG83" s="79">
        <f t="shared" si="39"/>
        <v>0</v>
      </c>
      <c r="AH83" s="568">
        <f t="shared" si="40"/>
        <v>0</v>
      </c>
      <c r="AI83" s="79">
        <f t="shared" si="41"/>
        <v>0</v>
      </c>
      <c r="AJ83" s="568">
        <f t="shared" si="42"/>
        <v>0</v>
      </c>
      <c r="AK83" s="809">
        <f t="shared" si="43"/>
        <v>0.5</v>
      </c>
      <c r="AL83" s="568">
        <f t="shared" si="44"/>
        <v>0.5</v>
      </c>
      <c r="AM83" s="810">
        <f t="shared" si="45"/>
        <v>0.5</v>
      </c>
      <c r="AN83" s="49">
        <v>0</v>
      </c>
      <c r="AO83" s="54">
        <v>0</v>
      </c>
      <c r="AP83" s="54">
        <v>0</v>
      </c>
      <c r="AQ83" s="116" t="str">
        <f t="shared" si="47"/>
        <v xml:space="preserve"> -</v>
      </c>
      <c r="AR83" s="277" t="str">
        <f t="shared" si="48"/>
        <v xml:space="preserve"> -</v>
      </c>
      <c r="AS83" s="48">
        <v>0</v>
      </c>
      <c r="AT83" s="54">
        <v>0</v>
      </c>
      <c r="AU83" s="54">
        <v>0</v>
      </c>
      <c r="AV83" s="116" t="str">
        <f t="shared" si="49"/>
        <v xml:space="preserve"> -</v>
      </c>
      <c r="AW83" s="277" t="str">
        <f t="shared" si="50"/>
        <v xml:space="preserve"> -</v>
      </c>
      <c r="AX83" s="49">
        <v>0</v>
      </c>
      <c r="AY83" s="54">
        <v>0</v>
      </c>
      <c r="AZ83" s="54">
        <v>0</v>
      </c>
      <c r="BA83" s="116" t="str">
        <f t="shared" si="51"/>
        <v xml:space="preserve"> -</v>
      </c>
      <c r="BB83" s="277" t="str">
        <f t="shared" si="52"/>
        <v xml:space="preserve"> -</v>
      </c>
      <c r="BC83" s="48">
        <v>0</v>
      </c>
      <c r="BD83" s="54">
        <v>0</v>
      </c>
      <c r="BE83" s="54">
        <v>0</v>
      </c>
      <c r="BF83" s="116" t="str">
        <f t="shared" si="53"/>
        <v xml:space="preserve"> -</v>
      </c>
      <c r="BG83" s="277" t="str">
        <f t="shared" si="54"/>
        <v xml:space="preserve"> -</v>
      </c>
      <c r="BH83" s="826">
        <f t="shared" si="55"/>
        <v>0</v>
      </c>
      <c r="BI83" s="827">
        <f t="shared" si="56"/>
        <v>0</v>
      </c>
      <c r="BJ83" s="827">
        <f t="shared" si="57"/>
        <v>0</v>
      </c>
      <c r="BK83" s="383" t="str">
        <f t="shared" si="58"/>
        <v xml:space="preserve"> -</v>
      </c>
      <c r="BL83" s="276" t="str">
        <f t="shared" si="59"/>
        <v xml:space="preserve"> -</v>
      </c>
      <c r="BM83" s="462" t="s">
        <v>1223</v>
      </c>
      <c r="BN83" s="186" t="s">
        <v>1255</v>
      </c>
      <c r="BO83" s="187" t="s">
        <v>1961</v>
      </c>
    </row>
    <row r="84" spans="2:67" ht="30" customHeight="1" thickBot="1">
      <c r="B84" s="803"/>
      <c r="C84" s="804"/>
      <c r="D84" s="805"/>
      <c r="E84" s="710"/>
      <c r="F84" s="633"/>
      <c r="G84" s="849"/>
      <c r="H84" s="849"/>
      <c r="I84" s="702"/>
      <c r="J84" s="843"/>
      <c r="K84" s="814"/>
      <c r="L84" s="25" t="s">
        <v>103</v>
      </c>
      <c r="M84" s="125">
        <v>0</v>
      </c>
      <c r="N84" s="25" t="s">
        <v>1303</v>
      </c>
      <c r="O84" s="38">
        <v>0</v>
      </c>
      <c r="P84" s="98">
        <v>1</v>
      </c>
      <c r="Q84" s="98">
        <v>1</v>
      </c>
      <c r="R84" s="311">
        <v>0.25</v>
      </c>
      <c r="S84" s="98">
        <v>1</v>
      </c>
      <c r="T84" s="311">
        <v>0.25</v>
      </c>
      <c r="U84" s="98">
        <v>1</v>
      </c>
      <c r="V84" s="312">
        <v>0.25</v>
      </c>
      <c r="W84" s="44">
        <v>1</v>
      </c>
      <c r="X84" s="312">
        <v>0.25</v>
      </c>
      <c r="Y84" s="50">
        <v>1</v>
      </c>
      <c r="Z84" s="98">
        <v>0.5</v>
      </c>
      <c r="AA84" s="98">
        <v>0</v>
      </c>
      <c r="AB84" s="66">
        <v>0</v>
      </c>
      <c r="AC84" s="829">
        <f t="shared" si="35"/>
        <v>1</v>
      </c>
      <c r="AD84" s="565">
        <f t="shared" si="36"/>
        <v>1</v>
      </c>
      <c r="AE84" s="107">
        <f t="shared" si="37"/>
        <v>0.5</v>
      </c>
      <c r="AF84" s="565">
        <f t="shared" si="38"/>
        <v>0.5</v>
      </c>
      <c r="AG84" s="107">
        <f t="shared" si="39"/>
        <v>0</v>
      </c>
      <c r="AH84" s="565">
        <f t="shared" si="40"/>
        <v>0</v>
      </c>
      <c r="AI84" s="107">
        <f t="shared" si="41"/>
        <v>0</v>
      </c>
      <c r="AJ84" s="565">
        <f t="shared" si="42"/>
        <v>0</v>
      </c>
      <c r="AK84" s="830">
        <f t="shared" si="43"/>
        <v>0.375</v>
      </c>
      <c r="AL84" s="565">
        <f t="shared" si="44"/>
        <v>0.375</v>
      </c>
      <c r="AM84" s="831">
        <f t="shared" si="45"/>
        <v>0.375</v>
      </c>
      <c r="AN84" s="51">
        <v>19000</v>
      </c>
      <c r="AO84" s="98">
        <v>19000</v>
      </c>
      <c r="AP84" s="98">
        <v>0</v>
      </c>
      <c r="AQ84" s="136">
        <f t="shared" si="47"/>
        <v>1</v>
      </c>
      <c r="AR84" s="280" t="str">
        <f t="shared" si="48"/>
        <v xml:space="preserve"> -</v>
      </c>
      <c r="AS84" s="50">
        <v>80000</v>
      </c>
      <c r="AT84" s="98">
        <v>0</v>
      </c>
      <c r="AU84" s="98">
        <v>0</v>
      </c>
      <c r="AV84" s="136">
        <f t="shared" si="49"/>
        <v>0</v>
      </c>
      <c r="AW84" s="280" t="str">
        <f t="shared" si="50"/>
        <v xml:space="preserve"> -</v>
      </c>
      <c r="AX84" s="51">
        <v>300000</v>
      </c>
      <c r="AY84" s="98">
        <v>0</v>
      </c>
      <c r="AZ84" s="98">
        <v>0</v>
      </c>
      <c r="BA84" s="136">
        <f t="shared" si="51"/>
        <v>0</v>
      </c>
      <c r="BB84" s="280" t="str">
        <f t="shared" si="52"/>
        <v xml:space="preserve"> -</v>
      </c>
      <c r="BC84" s="50">
        <v>300000</v>
      </c>
      <c r="BD84" s="98">
        <v>0</v>
      </c>
      <c r="BE84" s="98">
        <v>0</v>
      </c>
      <c r="BF84" s="136">
        <f t="shared" si="53"/>
        <v>0</v>
      </c>
      <c r="BG84" s="280" t="str">
        <f t="shared" si="54"/>
        <v xml:space="preserve"> -</v>
      </c>
      <c r="BH84" s="844">
        <f t="shared" si="55"/>
        <v>699000</v>
      </c>
      <c r="BI84" s="845">
        <f t="shared" si="56"/>
        <v>19000</v>
      </c>
      <c r="BJ84" s="845">
        <f t="shared" si="57"/>
        <v>0</v>
      </c>
      <c r="BK84" s="384">
        <f t="shared" si="58"/>
        <v>2.7181688125894134E-2</v>
      </c>
      <c r="BL84" s="280" t="str">
        <f t="shared" si="59"/>
        <v xml:space="preserve"> -</v>
      </c>
      <c r="BM84" s="820" t="s">
        <v>1223</v>
      </c>
      <c r="BN84" s="821" t="s">
        <v>1229</v>
      </c>
      <c r="BO84" s="834" t="s">
        <v>1961</v>
      </c>
    </row>
    <row r="85" spans="2:67" ht="30" customHeight="1">
      <c r="B85" s="803"/>
      <c r="C85" s="804"/>
      <c r="D85" s="805"/>
      <c r="E85" s="710"/>
      <c r="F85" s="633"/>
      <c r="G85" s="849"/>
      <c r="H85" s="849"/>
      <c r="I85" s="702"/>
      <c r="J85" s="793">
        <f>+RESUMEN!J21</f>
        <v>0.36783111111111111</v>
      </c>
      <c r="K85" s="794" t="s">
        <v>159</v>
      </c>
      <c r="L85" s="22" t="s">
        <v>104</v>
      </c>
      <c r="M85" s="127">
        <v>2210526</v>
      </c>
      <c r="N85" s="22" t="s">
        <v>1304</v>
      </c>
      <c r="O85" s="33">
        <v>2</v>
      </c>
      <c r="P85" s="84">
        <v>2</v>
      </c>
      <c r="Q85" s="84">
        <v>2</v>
      </c>
      <c r="R85" s="307">
        <v>0.25</v>
      </c>
      <c r="S85" s="84">
        <v>2</v>
      </c>
      <c r="T85" s="307">
        <v>0.25</v>
      </c>
      <c r="U85" s="84">
        <v>2</v>
      </c>
      <c r="V85" s="309">
        <v>0.25</v>
      </c>
      <c r="W85" s="40">
        <v>2</v>
      </c>
      <c r="X85" s="316">
        <v>0.25</v>
      </c>
      <c r="Y85" s="46">
        <v>2</v>
      </c>
      <c r="Z85" s="84">
        <v>0</v>
      </c>
      <c r="AA85" s="84">
        <v>0</v>
      </c>
      <c r="AB85" s="40">
        <v>0</v>
      </c>
      <c r="AC85" s="231">
        <f t="shared" si="35"/>
        <v>1</v>
      </c>
      <c r="AD85" s="795">
        <f t="shared" si="36"/>
        <v>1</v>
      </c>
      <c r="AE85" s="87">
        <f t="shared" si="37"/>
        <v>0</v>
      </c>
      <c r="AF85" s="795">
        <f t="shared" si="38"/>
        <v>0</v>
      </c>
      <c r="AG85" s="87">
        <f t="shared" si="39"/>
        <v>0</v>
      </c>
      <c r="AH85" s="795">
        <f t="shared" si="40"/>
        <v>0</v>
      </c>
      <c r="AI85" s="87">
        <f t="shared" si="41"/>
        <v>0</v>
      </c>
      <c r="AJ85" s="795">
        <f t="shared" si="42"/>
        <v>0</v>
      </c>
      <c r="AK85" s="796">
        <f t="shared" si="43"/>
        <v>0.25</v>
      </c>
      <c r="AL85" s="795">
        <f t="shared" si="44"/>
        <v>0.25</v>
      </c>
      <c r="AM85" s="797">
        <f t="shared" si="45"/>
        <v>0.25</v>
      </c>
      <c r="AN85" s="46">
        <v>600000</v>
      </c>
      <c r="AO85" s="84">
        <v>600000</v>
      </c>
      <c r="AP85" s="84">
        <v>0</v>
      </c>
      <c r="AQ85" s="135">
        <f t="shared" si="47"/>
        <v>1</v>
      </c>
      <c r="AR85" s="283" t="str">
        <f t="shared" si="48"/>
        <v xml:space="preserve"> -</v>
      </c>
      <c r="AS85" s="46">
        <v>400000</v>
      </c>
      <c r="AT85" s="84">
        <v>0</v>
      </c>
      <c r="AU85" s="84">
        <v>0</v>
      </c>
      <c r="AV85" s="135">
        <f t="shared" si="49"/>
        <v>0</v>
      </c>
      <c r="AW85" s="283" t="str">
        <f t="shared" si="50"/>
        <v xml:space="preserve"> -</v>
      </c>
      <c r="AX85" s="47">
        <v>1000000</v>
      </c>
      <c r="AY85" s="84">
        <v>0</v>
      </c>
      <c r="AZ85" s="84">
        <v>0</v>
      </c>
      <c r="BA85" s="135">
        <f t="shared" si="51"/>
        <v>0</v>
      </c>
      <c r="BB85" s="283" t="str">
        <f t="shared" si="52"/>
        <v xml:space="preserve"> -</v>
      </c>
      <c r="BC85" s="46">
        <v>1000000</v>
      </c>
      <c r="BD85" s="84">
        <v>0</v>
      </c>
      <c r="BE85" s="84">
        <v>0</v>
      </c>
      <c r="BF85" s="135">
        <f t="shared" si="53"/>
        <v>0</v>
      </c>
      <c r="BG85" s="283" t="str">
        <f t="shared" si="54"/>
        <v xml:space="preserve"> -</v>
      </c>
      <c r="BH85" s="798">
        <f t="shared" si="55"/>
        <v>3000000</v>
      </c>
      <c r="BI85" s="799">
        <f t="shared" si="56"/>
        <v>600000</v>
      </c>
      <c r="BJ85" s="799">
        <f t="shared" si="57"/>
        <v>0</v>
      </c>
      <c r="BK85" s="380">
        <f t="shared" si="58"/>
        <v>0.2</v>
      </c>
      <c r="BL85" s="283" t="str">
        <f t="shared" si="59"/>
        <v xml:space="preserve"> -</v>
      </c>
      <c r="BM85" s="800" t="s">
        <v>1223</v>
      </c>
      <c r="BN85" s="846" t="s">
        <v>1229</v>
      </c>
      <c r="BO85" s="839" t="s">
        <v>1959</v>
      </c>
    </row>
    <row r="86" spans="2:67" ht="30" customHeight="1">
      <c r="B86" s="803"/>
      <c r="C86" s="804"/>
      <c r="D86" s="805"/>
      <c r="E86" s="710"/>
      <c r="F86" s="633"/>
      <c r="G86" s="849"/>
      <c r="H86" s="849"/>
      <c r="I86" s="702"/>
      <c r="J86" s="807"/>
      <c r="K86" s="808"/>
      <c r="L86" s="23" t="s">
        <v>105</v>
      </c>
      <c r="M86" s="122">
        <v>2210527</v>
      </c>
      <c r="N86" s="23" t="s">
        <v>1305</v>
      </c>
      <c r="O86" s="34">
        <v>1</v>
      </c>
      <c r="P86" s="54">
        <v>1</v>
      </c>
      <c r="Q86" s="54">
        <v>1</v>
      </c>
      <c r="R86" s="308">
        <v>0.25</v>
      </c>
      <c r="S86" s="54">
        <v>1</v>
      </c>
      <c r="T86" s="308">
        <v>0.25</v>
      </c>
      <c r="U86" s="54">
        <v>1</v>
      </c>
      <c r="V86" s="310">
        <v>0.25</v>
      </c>
      <c r="W86" s="41">
        <v>1</v>
      </c>
      <c r="X86" s="317">
        <v>0.25</v>
      </c>
      <c r="Y86" s="48">
        <v>1</v>
      </c>
      <c r="Z86" s="54">
        <v>1</v>
      </c>
      <c r="AA86" s="54">
        <v>0</v>
      </c>
      <c r="AB86" s="41">
        <v>0</v>
      </c>
      <c r="AC86" s="233">
        <f t="shared" si="35"/>
        <v>1</v>
      </c>
      <c r="AD86" s="568">
        <f t="shared" si="36"/>
        <v>1</v>
      </c>
      <c r="AE86" s="79">
        <f t="shared" si="37"/>
        <v>1</v>
      </c>
      <c r="AF86" s="568">
        <f t="shared" si="38"/>
        <v>1</v>
      </c>
      <c r="AG86" s="79">
        <f t="shared" si="39"/>
        <v>0</v>
      </c>
      <c r="AH86" s="568">
        <f t="shared" si="40"/>
        <v>0</v>
      </c>
      <c r="AI86" s="79">
        <f t="shared" si="41"/>
        <v>0</v>
      </c>
      <c r="AJ86" s="568">
        <f t="shared" si="42"/>
        <v>0</v>
      </c>
      <c r="AK86" s="809">
        <f t="shared" si="43"/>
        <v>0.5</v>
      </c>
      <c r="AL86" s="568">
        <f t="shared" si="44"/>
        <v>0.5</v>
      </c>
      <c r="AM86" s="810">
        <f t="shared" si="45"/>
        <v>0.5</v>
      </c>
      <c r="AN86" s="48">
        <v>0</v>
      </c>
      <c r="AO86" s="54">
        <v>0</v>
      </c>
      <c r="AP86" s="54">
        <v>0</v>
      </c>
      <c r="AQ86" s="116" t="str">
        <f t="shared" si="47"/>
        <v xml:space="preserve"> -</v>
      </c>
      <c r="AR86" s="277" t="str">
        <f t="shared" si="48"/>
        <v xml:space="preserve"> -</v>
      </c>
      <c r="AS86" s="48">
        <v>295000</v>
      </c>
      <c r="AT86" s="54">
        <v>40052.544000000002</v>
      </c>
      <c r="AU86" s="54">
        <v>0</v>
      </c>
      <c r="AV86" s="116">
        <f t="shared" si="49"/>
        <v>0.13577133559322035</v>
      </c>
      <c r="AW86" s="277" t="str">
        <f t="shared" si="50"/>
        <v xml:space="preserve"> -</v>
      </c>
      <c r="AX86" s="49">
        <v>300000</v>
      </c>
      <c r="AY86" s="54">
        <v>0</v>
      </c>
      <c r="AZ86" s="54">
        <v>0</v>
      </c>
      <c r="BA86" s="116">
        <f t="shared" si="51"/>
        <v>0</v>
      </c>
      <c r="BB86" s="277" t="str">
        <f t="shared" si="52"/>
        <v xml:space="preserve"> -</v>
      </c>
      <c r="BC86" s="48">
        <v>300000</v>
      </c>
      <c r="BD86" s="54">
        <v>0</v>
      </c>
      <c r="BE86" s="54">
        <v>0</v>
      </c>
      <c r="BF86" s="116">
        <f t="shared" si="53"/>
        <v>0</v>
      </c>
      <c r="BG86" s="277" t="str">
        <f t="shared" si="54"/>
        <v xml:space="preserve"> -</v>
      </c>
      <c r="BH86" s="811">
        <f t="shared" si="55"/>
        <v>895000</v>
      </c>
      <c r="BI86" s="812">
        <f t="shared" si="56"/>
        <v>40052.544000000002</v>
      </c>
      <c r="BJ86" s="812">
        <f t="shared" si="57"/>
        <v>0</v>
      </c>
      <c r="BK86" s="381">
        <f t="shared" si="58"/>
        <v>4.475144581005587E-2</v>
      </c>
      <c r="BL86" s="277" t="str">
        <f t="shared" si="59"/>
        <v xml:space="preserve"> -</v>
      </c>
      <c r="BM86" s="462" t="s">
        <v>1223</v>
      </c>
      <c r="BN86" s="847" t="s">
        <v>1229</v>
      </c>
      <c r="BO86" s="187" t="s">
        <v>1959</v>
      </c>
    </row>
    <row r="87" spans="2:67" ht="30" customHeight="1">
      <c r="B87" s="803"/>
      <c r="C87" s="804"/>
      <c r="D87" s="805"/>
      <c r="E87" s="710"/>
      <c r="F87" s="633"/>
      <c r="G87" s="849"/>
      <c r="H87" s="849"/>
      <c r="I87" s="703"/>
      <c r="J87" s="807"/>
      <c r="K87" s="808"/>
      <c r="L87" s="23" t="s">
        <v>106</v>
      </c>
      <c r="M87" s="122">
        <v>2210527</v>
      </c>
      <c r="N87" s="23" t="s">
        <v>1306</v>
      </c>
      <c r="O87" s="34">
        <v>3</v>
      </c>
      <c r="P87" s="54">
        <v>3</v>
      </c>
      <c r="Q87" s="54">
        <v>1</v>
      </c>
      <c r="R87" s="308">
        <f t="shared" si="46"/>
        <v>0.33333333333333331</v>
      </c>
      <c r="S87" s="54">
        <v>0</v>
      </c>
      <c r="T87" s="308">
        <f t="shared" si="60"/>
        <v>0</v>
      </c>
      <c r="U87" s="54">
        <v>1</v>
      </c>
      <c r="V87" s="310">
        <f t="shared" si="61"/>
        <v>0.33333333333333331</v>
      </c>
      <c r="W87" s="41">
        <v>1</v>
      </c>
      <c r="X87" s="317">
        <f t="shared" si="62"/>
        <v>0.33333333333333331</v>
      </c>
      <c r="Y87" s="48">
        <v>1</v>
      </c>
      <c r="Z87" s="54">
        <v>0</v>
      </c>
      <c r="AA87" s="54">
        <v>0</v>
      </c>
      <c r="AB87" s="41">
        <v>0</v>
      </c>
      <c r="AC87" s="233">
        <f t="shared" si="35"/>
        <v>1</v>
      </c>
      <c r="AD87" s="568">
        <f t="shared" si="36"/>
        <v>1</v>
      </c>
      <c r="AE87" s="79" t="str">
        <f t="shared" si="37"/>
        <v xml:space="preserve"> -</v>
      </c>
      <c r="AF87" s="568" t="str">
        <f t="shared" si="38"/>
        <v xml:space="preserve"> -</v>
      </c>
      <c r="AG87" s="79">
        <f t="shared" si="39"/>
        <v>0</v>
      </c>
      <c r="AH87" s="568">
        <f t="shared" si="40"/>
        <v>0</v>
      </c>
      <c r="AI87" s="79">
        <f t="shared" si="41"/>
        <v>0</v>
      </c>
      <c r="AJ87" s="568">
        <f t="shared" si="42"/>
        <v>0</v>
      </c>
      <c r="AK87" s="809">
        <f t="shared" ref="AK87:AK88" si="65">+SUM(Y87:AB87)/P87</f>
        <v>0.33333333333333331</v>
      </c>
      <c r="AL87" s="568">
        <f t="shared" si="44"/>
        <v>0.33333333333333331</v>
      </c>
      <c r="AM87" s="810">
        <f t="shared" si="45"/>
        <v>0.33333333333333331</v>
      </c>
      <c r="AN87" s="48">
        <v>200000</v>
      </c>
      <c r="AO87" s="54">
        <v>7637</v>
      </c>
      <c r="AP87" s="54">
        <v>0</v>
      </c>
      <c r="AQ87" s="116">
        <f t="shared" si="47"/>
        <v>3.8184999999999997E-2</v>
      </c>
      <c r="AR87" s="277" t="str">
        <f t="shared" si="48"/>
        <v xml:space="preserve"> -</v>
      </c>
      <c r="AS87" s="48">
        <v>0</v>
      </c>
      <c r="AT87" s="54">
        <v>0</v>
      </c>
      <c r="AU87" s="54">
        <v>0</v>
      </c>
      <c r="AV87" s="116" t="str">
        <f t="shared" si="49"/>
        <v xml:space="preserve"> -</v>
      </c>
      <c r="AW87" s="277" t="str">
        <f t="shared" si="50"/>
        <v xml:space="preserve"> -</v>
      </c>
      <c r="AX87" s="49">
        <v>70000</v>
      </c>
      <c r="AY87" s="54">
        <v>0</v>
      </c>
      <c r="AZ87" s="54">
        <v>0</v>
      </c>
      <c r="BA87" s="116">
        <f t="shared" si="51"/>
        <v>0</v>
      </c>
      <c r="BB87" s="277" t="str">
        <f t="shared" si="52"/>
        <v xml:space="preserve"> -</v>
      </c>
      <c r="BC87" s="48">
        <v>70000</v>
      </c>
      <c r="BD87" s="54">
        <v>0</v>
      </c>
      <c r="BE87" s="54">
        <v>0</v>
      </c>
      <c r="BF87" s="116">
        <f t="shared" si="53"/>
        <v>0</v>
      </c>
      <c r="BG87" s="277" t="str">
        <f t="shared" si="54"/>
        <v xml:space="preserve"> -</v>
      </c>
      <c r="BH87" s="826">
        <f t="shared" si="55"/>
        <v>340000</v>
      </c>
      <c r="BI87" s="827">
        <f t="shared" si="56"/>
        <v>7637</v>
      </c>
      <c r="BJ87" s="827">
        <f t="shared" si="57"/>
        <v>0</v>
      </c>
      <c r="BK87" s="383">
        <f t="shared" si="58"/>
        <v>2.2461764705882351E-2</v>
      </c>
      <c r="BL87" s="276" t="str">
        <f t="shared" si="59"/>
        <v xml:space="preserve"> -</v>
      </c>
      <c r="BM87" s="462" t="s">
        <v>1223</v>
      </c>
      <c r="BN87" s="847" t="s">
        <v>1229</v>
      </c>
      <c r="BO87" s="187" t="s">
        <v>1959</v>
      </c>
    </row>
    <row r="88" spans="2:67" ht="30" customHeight="1">
      <c r="B88" s="803"/>
      <c r="C88" s="804"/>
      <c r="D88" s="805"/>
      <c r="E88" s="710"/>
      <c r="F88" s="633" t="s">
        <v>226</v>
      </c>
      <c r="G88" s="695">
        <v>75</v>
      </c>
      <c r="H88" s="874">
        <v>85</v>
      </c>
      <c r="I88" s="875">
        <f>+H88-G88</f>
        <v>10</v>
      </c>
      <c r="J88" s="807"/>
      <c r="K88" s="808"/>
      <c r="L88" s="23" t="s">
        <v>107</v>
      </c>
      <c r="M88" s="122">
        <v>2210527</v>
      </c>
      <c r="N88" s="23" t="s">
        <v>1307</v>
      </c>
      <c r="O88" s="34">
        <v>1</v>
      </c>
      <c r="P88" s="54">
        <v>1</v>
      </c>
      <c r="Q88" s="54">
        <v>0</v>
      </c>
      <c r="R88" s="308">
        <f t="shared" si="46"/>
        <v>0</v>
      </c>
      <c r="S88" s="54">
        <v>1</v>
      </c>
      <c r="T88" s="308">
        <f t="shared" si="60"/>
        <v>1</v>
      </c>
      <c r="U88" s="54">
        <v>0</v>
      </c>
      <c r="V88" s="310">
        <f t="shared" si="61"/>
        <v>0</v>
      </c>
      <c r="W88" s="41">
        <v>0</v>
      </c>
      <c r="X88" s="317">
        <f t="shared" si="62"/>
        <v>0</v>
      </c>
      <c r="Y88" s="48">
        <v>0</v>
      </c>
      <c r="Z88" s="54">
        <v>0</v>
      </c>
      <c r="AA88" s="54">
        <v>0</v>
      </c>
      <c r="AB88" s="41">
        <v>0</v>
      </c>
      <c r="AC88" s="233" t="str">
        <f t="shared" si="35"/>
        <v xml:space="preserve"> -</v>
      </c>
      <c r="AD88" s="568" t="str">
        <f t="shared" si="36"/>
        <v xml:space="preserve"> -</v>
      </c>
      <c r="AE88" s="79">
        <f t="shared" si="37"/>
        <v>0</v>
      </c>
      <c r="AF88" s="568">
        <f t="shared" si="38"/>
        <v>0</v>
      </c>
      <c r="AG88" s="79" t="str">
        <f t="shared" si="39"/>
        <v xml:space="preserve"> -</v>
      </c>
      <c r="AH88" s="568" t="str">
        <f t="shared" si="40"/>
        <v xml:space="preserve"> -</v>
      </c>
      <c r="AI88" s="79" t="str">
        <f t="shared" si="41"/>
        <v xml:space="preserve"> -</v>
      </c>
      <c r="AJ88" s="568" t="str">
        <f t="shared" si="42"/>
        <v xml:space="preserve"> -</v>
      </c>
      <c r="AK88" s="809">
        <f t="shared" si="65"/>
        <v>0</v>
      </c>
      <c r="AL88" s="568">
        <f t="shared" si="44"/>
        <v>0</v>
      </c>
      <c r="AM88" s="810">
        <f t="shared" si="45"/>
        <v>0</v>
      </c>
      <c r="AN88" s="48">
        <v>0</v>
      </c>
      <c r="AO88" s="54">
        <v>0</v>
      </c>
      <c r="AP88" s="54">
        <v>0</v>
      </c>
      <c r="AQ88" s="116" t="str">
        <f t="shared" si="47"/>
        <v xml:space="preserve"> -</v>
      </c>
      <c r="AR88" s="277" t="str">
        <f t="shared" si="48"/>
        <v xml:space="preserve"> -</v>
      </c>
      <c r="AS88" s="48">
        <v>15000</v>
      </c>
      <c r="AT88" s="54">
        <v>0</v>
      </c>
      <c r="AU88" s="54">
        <v>0</v>
      </c>
      <c r="AV88" s="116">
        <f t="shared" si="49"/>
        <v>0</v>
      </c>
      <c r="AW88" s="277" t="str">
        <f t="shared" si="50"/>
        <v xml:space="preserve"> -</v>
      </c>
      <c r="AX88" s="49">
        <v>0</v>
      </c>
      <c r="AY88" s="54">
        <v>0</v>
      </c>
      <c r="AZ88" s="54">
        <v>0</v>
      </c>
      <c r="BA88" s="116" t="str">
        <f t="shared" si="51"/>
        <v xml:space="preserve"> -</v>
      </c>
      <c r="BB88" s="277" t="str">
        <f t="shared" si="52"/>
        <v xml:space="preserve"> -</v>
      </c>
      <c r="BC88" s="48">
        <v>0</v>
      </c>
      <c r="BD88" s="54">
        <v>0</v>
      </c>
      <c r="BE88" s="54">
        <v>0</v>
      </c>
      <c r="BF88" s="116" t="str">
        <f t="shared" si="53"/>
        <v xml:space="preserve"> -</v>
      </c>
      <c r="BG88" s="277" t="str">
        <f t="shared" si="54"/>
        <v xml:space="preserve"> -</v>
      </c>
      <c r="BH88" s="811">
        <f t="shared" si="55"/>
        <v>15000</v>
      </c>
      <c r="BI88" s="812">
        <f t="shared" si="56"/>
        <v>0</v>
      </c>
      <c r="BJ88" s="812">
        <f t="shared" si="57"/>
        <v>0</v>
      </c>
      <c r="BK88" s="381">
        <f t="shared" si="58"/>
        <v>0</v>
      </c>
      <c r="BL88" s="277" t="str">
        <f t="shared" si="59"/>
        <v xml:space="preserve"> -</v>
      </c>
      <c r="BM88" s="462" t="s">
        <v>1223</v>
      </c>
      <c r="BN88" s="847" t="s">
        <v>1229</v>
      </c>
      <c r="BO88" s="187" t="s">
        <v>1959</v>
      </c>
    </row>
    <row r="89" spans="2:67" ht="30" customHeight="1">
      <c r="B89" s="803"/>
      <c r="C89" s="804"/>
      <c r="D89" s="805"/>
      <c r="E89" s="710"/>
      <c r="F89" s="633"/>
      <c r="G89" s="695"/>
      <c r="H89" s="682"/>
      <c r="I89" s="684"/>
      <c r="J89" s="807"/>
      <c r="K89" s="808"/>
      <c r="L89" s="23" t="s">
        <v>108</v>
      </c>
      <c r="M89" s="122">
        <v>2210524</v>
      </c>
      <c r="N89" s="23" t="s">
        <v>1308</v>
      </c>
      <c r="O89" s="34">
        <v>2</v>
      </c>
      <c r="P89" s="54">
        <v>2</v>
      </c>
      <c r="Q89" s="54">
        <v>2</v>
      </c>
      <c r="R89" s="308">
        <v>0.25</v>
      </c>
      <c r="S89" s="54">
        <v>2</v>
      </c>
      <c r="T89" s="308">
        <v>0.25</v>
      </c>
      <c r="U89" s="54">
        <v>2</v>
      </c>
      <c r="V89" s="310">
        <v>0.25</v>
      </c>
      <c r="W89" s="41">
        <v>2</v>
      </c>
      <c r="X89" s="317">
        <v>0.25</v>
      </c>
      <c r="Y89" s="48">
        <v>2</v>
      </c>
      <c r="Z89" s="54">
        <v>2</v>
      </c>
      <c r="AA89" s="54">
        <v>0</v>
      </c>
      <c r="AB89" s="41">
        <v>0</v>
      </c>
      <c r="AC89" s="233">
        <f t="shared" si="35"/>
        <v>1</v>
      </c>
      <c r="AD89" s="568">
        <f t="shared" si="36"/>
        <v>1</v>
      </c>
      <c r="AE89" s="79">
        <f t="shared" si="37"/>
        <v>1</v>
      </c>
      <c r="AF89" s="568">
        <f t="shared" si="38"/>
        <v>1</v>
      </c>
      <c r="AG89" s="79">
        <f t="shared" si="39"/>
        <v>0</v>
      </c>
      <c r="AH89" s="568">
        <f t="shared" si="40"/>
        <v>0</v>
      </c>
      <c r="AI89" s="79">
        <f t="shared" si="41"/>
        <v>0</v>
      </c>
      <c r="AJ89" s="568">
        <f t="shared" si="42"/>
        <v>0</v>
      </c>
      <c r="AK89" s="809">
        <f t="shared" si="43"/>
        <v>0.5</v>
      </c>
      <c r="AL89" s="568">
        <f t="shared" si="44"/>
        <v>0.5</v>
      </c>
      <c r="AM89" s="810">
        <f t="shared" si="45"/>
        <v>0.5</v>
      </c>
      <c r="AN89" s="48">
        <v>50000</v>
      </c>
      <c r="AO89" s="54">
        <v>0</v>
      </c>
      <c r="AP89" s="54">
        <v>0</v>
      </c>
      <c r="AQ89" s="116">
        <f t="shared" si="47"/>
        <v>0</v>
      </c>
      <c r="AR89" s="277" t="str">
        <f t="shared" si="48"/>
        <v xml:space="preserve"> -</v>
      </c>
      <c r="AS89" s="48">
        <v>300000</v>
      </c>
      <c r="AT89" s="54">
        <v>0</v>
      </c>
      <c r="AU89" s="54">
        <v>0</v>
      </c>
      <c r="AV89" s="116">
        <f t="shared" si="49"/>
        <v>0</v>
      </c>
      <c r="AW89" s="277" t="str">
        <f t="shared" si="50"/>
        <v xml:space="preserve"> -</v>
      </c>
      <c r="AX89" s="49">
        <v>200000</v>
      </c>
      <c r="AY89" s="54">
        <v>0</v>
      </c>
      <c r="AZ89" s="54">
        <v>0</v>
      </c>
      <c r="BA89" s="116">
        <f t="shared" si="51"/>
        <v>0</v>
      </c>
      <c r="BB89" s="277" t="str">
        <f t="shared" si="52"/>
        <v xml:space="preserve"> -</v>
      </c>
      <c r="BC89" s="48">
        <v>200000</v>
      </c>
      <c r="BD89" s="54">
        <v>0</v>
      </c>
      <c r="BE89" s="54">
        <v>0</v>
      </c>
      <c r="BF89" s="116">
        <f t="shared" si="53"/>
        <v>0</v>
      </c>
      <c r="BG89" s="277" t="str">
        <f t="shared" si="54"/>
        <v xml:space="preserve"> -</v>
      </c>
      <c r="BH89" s="826">
        <f t="shared" si="55"/>
        <v>750000</v>
      </c>
      <c r="BI89" s="827">
        <f t="shared" si="56"/>
        <v>0</v>
      </c>
      <c r="BJ89" s="827">
        <f t="shared" si="57"/>
        <v>0</v>
      </c>
      <c r="BK89" s="383">
        <f t="shared" si="58"/>
        <v>0</v>
      </c>
      <c r="BL89" s="276" t="str">
        <f t="shared" si="59"/>
        <v xml:space="preserve"> -</v>
      </c>
      <c r="BM89" s="462" t="s">
        <v>1223</v>
      </c>
      <c r="BN89" s="847" t="s">
        <v>1229</v>
      </c>
      <c r="BO89" s="187" t="s">
        <v>1959</v>
      </c>
    </row>
    <row r="90" spans="2:67" ht="45" customHeight="1">
      <c r="B90" s="803"/>
      <c r="C90" s="804"/>
      <c r="D90" s="805"/>
      <c r="E90" s="710"/>
      <c r="F90" s="633"/>
      <c r="G90" s="695"/>
      <c r="H90" s="682"/>
      <c r="I90" s="684"/>
      <c r="J90" s="807"/>
      <c r="K90" s="808"/>
      <c r="L90" s="23" t="s">
        <v>110</v>
      </c>
      <c r="M90" s="122" t="s">
        <v>1219</v>
      </c>
      <c r="N90" s="23" t="s">
        <v>1309</v>
      </c>
      <c r="O90" s="34">
        <v>1</v>
      </c>
      <c r="P90" s="54">
        <v>1</v>
      </c>
      <c r="Q90" s="54">
        <v>0</v>
      </c>
      <c r="R90" s="308">
        <f t="shared" si="46"/>
        <v>0</v>
      </c>
      <c r="S90" s="54">
        <v>1</v>
      </c>
      <c r="T90" s="308">
        <v>0.33</v>
      </c>
      <c r="U90" s="54">
        <v>1</v>
      </c>
      <c r="V90" s="310">
        <v>0.33</v>
      </c>
      <c r="W90" s="41">
        <v>1</v>
      </c>
      <c r="X90" s="317">
        <v>0.34</v>
      </c>
      <c r="Y90" s="48">
        <v>1</v>
      </c>
      <c r="Z90" s="54">
        <v>0</v>
      </c>
      <c r="AA90" s="54">
        <v>0</v>
      </c>
      <c r="AB90" s="41">
        <v>0</v>
      </c>
      <c r="AC90" s="233" t="str">
        <f t="shared" si="35"/>
        <v xml:space="preserve"> -</v>
      </c>
      <c r="AD90" s="568" t="str">
        <f t="shared" si="36"/>
        <v xml:space="preserve"> -</v>
      </c>
      <c r="AE90" s="79">
        <f t="shared" si="37"/>
        <v>0</v>
      </c>
      <c r="AF90" s="568">
        <f t="shared" si="38"/>
        <v>0</v>
      </c>
      <c r="AG90" s="79">
        <f t="shared" si="39"/>
        <v>0</v>
      </c>
      <c r="AH90" s="568">
        <f t="shared" si="40"/>
        <v>0</v>
      </c>
      <c r="AI90" s="79">
        <f t="shared" si="41"/>
        <v>0</v>
      </c>
      <c r="AJ90" s="568">
        <f t="shared" si="42"/>
        <v>0</v>
      </c>
      <c r="AK90" s="809">
        <f>+AVERAGE(Z90:AB90)/P90</f>
        <v>0</v>
      </c>
      <c r="AL90" s="568">
        <f t="shared" si="44"/>
        <v>0</v>
      </c>
      <c r="AM90" s="810">
        <f t="shared" si="45"/>
        <v>0</v>
      </c>
      <c r="AN90" s="48">
        <v>0</v>
      </c>
      <c r="AO90" s="54">
        <v>0</v>
      </c>
      <c r="AP90" s="54">
        <v>0</v>
      </c>
      <c r="AQ90" s="116" t="str">
        <f t="shared" si="47"/>
        <v xml:space="preserve"> -</v>
      </c>
      <c r="AR90" s="277" t="str">
        <f t="shared" si="48"/>
        <v xml:space="preserve"> -</v>
      </c>
      <c r="AS90" s="48">
        <v>0</v>
      </c>
      <c r="AT90" s="54">
        <v>0</v>
      </c>
      <c r="AU90" s="54">
        <v>0</v>
      </c>
      <c r="AV90" s="116" t="str">
        <f t="shared" si="49"/>
        <v xml:space="preserve"> -</v>
      </c>
      <c r="AW90" s="277" t="str">
        <f t="shared" si="50"/>
        <v xml:space="preserve"> -</v>
      </c>
      <c r="AX90" s="49">
        <v>0</v>
      </c>
      <c r="AY90" s="54">
        <v>0</v>
      </c>
      <c r="AZ90" s="54">
        <v>0</v>
      </c>
      <c r="BA90" s="116" t="str">
        <f t="shared" si="51"/>
        <v xml:space="preserve"> -</v>
      </c>
      <c r="BB90" s="277" t="str">
        <f t="shared" si="52"/>
        <v xml:space="preserve"> -</v>
      </c>
      <c r="BC90" s="48">
        <v>0</v>
      </c>
      <c r="BD90" s="54">
        <v>0</v>
      </c>
      <c r="BE90" s="54">
        <v>0</v>
      </c>
      <c r="BF90" s="116" t="str">
        <f t="shared" si="53"/>
        <v xml:space="preserve"> -</v>
      </c>
      <c r="BG90" s="277" t="str">
        <f t="shared" si="54"/>
        <v xml:space="preserve"> -</v>
      </c>
      <c r="BH90" s="811">
        <f t="shared" si="55"/>
        <v>0</v>
      </c>
      <c r="BI90" s="812">
        <f t="shared" si="56"/>
        <v>0</v>
      </c>
      <c r="BJ90" s="812">
        <f t="shared" si="57"/>
        <v>0</v>
      </c>
      <c r="BK90" s="381" t="str">
        <f t="shared" si="58"/>
        <v xml:space="preserve"> -</v>
      </c>
      <c r="BL90" s="277" t="str">
        <f t="shared" si="59"/>
        <v xml:space="preserve"> -</v>
      </c>
      <c r="BM90" s="462" t="s">
        <v>1223</v>
      </c>
      <c r="BN90" s="847" t="s">
        <v>1229</v>
      </c>
      <c r="BO90" s="187" t="s">
        <v>1959</v>
      </c>
    </row>
    <row r="91" spans="2:67" ht="45" customHeight="1">
      <c r="B91" s="803"/>
      <c r="C91" s="804"/>
      <c r="D91" s="805"/>
      <c r="E91" s="710"/>
      <c r="F91" s="633"/>
      <c r="G91" s="695"/>
      <c r="H91" s="682"/>
      <c r="I91" s="684"/>
      <c r="J91" s="807"/>
      <c r="K91" s="808"/>
      <c r="L91" s="23" t="s">
        <v>111</v>
      </c>
      <c r="M91" s="122" t="s">
        <v>1219</v>
      </c>
      <c r="N91" s="23" t="s">
        <v>1310</v>
      </c>
      <c r="O91" s="37">
        <v>0</v>
      </c>
      <c r="P91" s="79">
        <v>1</v>
      </c>
      <c r="Q91" s="79">
        <v>1</v>
      </c>
      <c r="R91" s="308">
        <v>0.25</v>
      </c>
      <c r="S91" s="79">
        <v>1</v>
      </c>
      <c r="T91" s="308">
        <v>0.25</v>
      </c>
      <c r="U91" s="79">
        <v>1</v>
      </c>
      <c r="V91" s="310">
        <v>0.25</v>
      </c>
      <c r="W91" s="116">
        <v>1</v>
      </c>
      <c r="X91" s="317">
        <v>0.25</v>
      </c>
      <c r="Y91" s="233">
        <v>1</v>
      </c>
      <c r="Z91" s="79">
        <v>1</v>
      </c>
      <c r="AA91" s="79">
        <v>0</v>
      </c>
      <c r="AB91" s="116">
        <v>0</v>
      </c>
      <c r="AC91" s="233">
        <f t="shared" si="35"/>
        <v>1</v>
      </c>
      <c r="AD91" s="568">
        <f t="shared" si="36"/>
        <v>1</v>
      </c>
      <c r="AE91" s="79">
        <f t="shared" si="37"/>
        <v>1</v>
      </c>
      <c r="AF91" s="568">
        <f t="shared" si="38"/>
        <v>1</v>
      </c>
      <c r="AG91" s="79">
        <f t="shared" si="39"/>
        <v>0</v>
      </c>
      <c r="AH91" s="568">
        <f t="shared" si="40"/>
        <v>0</v>
      </c>
      <c r="AI91" s="79">
        <f t="shared" si="41"/>
        <v>0</v>
      </c>
      <c r="AJ91" s="568">
        <f t="shared" si="42"/>
        <v>0</v>
      </c>
      <c r="AK91" s="809">
        <f t="shared" si="43"/>
        <v>0.5</v>
      </c>
      <c r="AL91" s="568">
        <f t="shared" si="44"/>
        <v>0.5</v>
      </c>
      <c r="AM91" s="810">
        <f t="shared" si="45"/>
        <v>0.5</v>
      </c>
      <c r="AN91" s="48">
        <v>0</v>
      </c>
      <c r="AO91" s="54">
        <v>0</v>
      </c>
      <c r="AP91" s="54">
        <v>0</v>
      </c>
      <c r="AQ91" s="116" t="str">
        <f t="shared" si="47"/>
        <v xml:space="preserve"> -</v>
      </c>
      <c r="AR91" s="277" t="str">
        <f t="shared" si="48"/>
        <v xml:space="preserve"> -</v>
      </c>
      <c r="AS91" s="48">
        <v>0</v>
      </c>
      <c r="AT91" s="54">
        <v>0</v>
      </c>
      <c r="AU91" s="54">
        <v>0</v>
      </c>
      <c r="AV91" s="116" t="str">
        <f t="shared" si="49"/>
        <v xml:space="preserve"> -</v>
      </c>
      <c r="AW91" s="277" t="str">
        <f t="shared" si="50"/>
        <v xml:space="preserve"> -</v>
      </c>
      <c r="AX91" s="49">
        <v>0</v>
      </c>
      <c r="AY91" s="54">
        <v>0</v>
      </c>
      <c r="AZ91" s="54">
        <v>0</v>
      </c>
      <c r="BA91" s="116" t="str">
        <f t="shared" si="51"/>
        <v xml:space="preserve"> -</v>
      </c>
      <c r="BB91" s="277" t="str">
        <f t="shared" si="52"/>
        <v xml:space="preserve"> -</v>
      </c>
      <c r="BC91" s="48">
        <v>0</v>
      </c>
      <c r="BD91" s="54">
        <v>0</v>
      </c>
      <c r="BE91" s="54">
        <v>0</v>
      </c>
      <c r="BF91" s="116" t="str">
        <f t="shared" si="53"/>
        <v xml:space="preserve"> -</v>
      </c>
      <c r="BG91" s="277" t="str">
        <f t="shared" si="54"/>
        <v xml:space="preserve"> -</v>
      </c>
      <c r="BH91" s="826">
        <f t="shared" si="55"/>
        <v>0</v>
      </c>
      <c r="BI91" s="827">
        <f t="shared" si="56"/>
        <v>0</v>
      </c>
      <c r="BJ91" s="827">
        <f t="shared" si="57"/>
        <v>0</v>
      </c>
      <c r="BK91" s="383" t="str">
        <f t="shared" si="58"/>
        <v xml:space="preserve"> -</v>
      </c>
      <c r="BL91" s="276" t="str">
        <f t="shared" si="59"/>
        <v xml:space="preserve"> -</v>
      </c>
      <c r="BM91" s="462" t="s">
        <v>1223</v>
      </c>
      <c r="BN91" s="847" t="s">
        <v>1229</v>
      </c>
      <c r="BO91" s="187" t="s">
        <v>1959</v>
      </c>
    </row>
    <row r="92" spans="2:67" ht="30" customHeight="1">
      <c r="B92" s="803"/>
      <c r="C92" s="804"/>
      <c r="D92" s="805"/>
      <c r="E92" s="710"/>
      <c r="F92" s="633"/>
      <c r="G92" s="695"/>
      <c r="H92" s="682"/>
      <c r="I92" s="684"/>
      <c r="J92" s="807"/>
      <c r="K92" s="808"/>
      <c r="L92" s="23" t="s">
        <v>112</v>
      </c>
      <c r="M92" s="122">
        <v>2210252</v>
      </c>
      <c r="N92" s="23" t="s">
        <v>1311</v>
      </c>
      <c r="O92" s="37">
        <v>0</v>
      </c>
      <c r="P92" s="79">
        <v>1</v>
      </c>
      <c r="Q92" s="79">
        <v>0.1</v>
      </c>
      <c r="R92" s="308">
        <f t="shared" si="46"/>
        <v>0.1</v>
      </c>
      <c r="S92" s="79">
        <v>0.2</v>
      </c>
      <c r="T92" s="308">
        <f t="shared" si="60"/>
        <v>0.2</v>
      </c>
      <c r="U92" s="79">
        <v>0.35</v>
      </c>
      <c r="V92" s="310">
        <f t="shared" si="61"/>
        <v>0.35</v>
      </c>
      <c r="W92" s="116">
        <v>0.35</v>
      </c>
      <c r="X92" s="317">
        <f t="shared" si="62"/>
        <v>0.35</v>
      </c>
      <c r="Y92" s="233">
        <v>0.1</v>
      </c>
      <c r="Z92" s="79">
        <v>8.0000000000000004E-4</v>
      </c>
      <c r="AA92" s="79">
        <v>0</v>
      </c>
      <c r="AB92" s="116">
        <v>0</v>
      </c>
      <c r="AC92" s="233">
        <f t="shared" si="35"/>
        <v>1</v>
      </c>
      <c r="AD92" s="568">
        <f t="shared" si="36"/>
        <v>1</v>
      </c>
      <c r="AE92" s="79">
        <f t="shared" si="37"/>
        <v>4.0000000000000001E-3</v>
      </c>
      <c r="AF92" s="568">
        <f t="shared" si="38"/>
        <v>4.0000000000000001E-3</v>
      </c>
      <c r="AG92" s="79">
        <f t="shared" si="39"/>
        <v>0</v>
      </c>
      <c r="AH92" s="568">
        <f t="shared" si="40"/>
        <v>0</v>
      </c>
      <c r="AI92" s="79">
        <f t="shared" si="41"/>
        <v>0</v>
      </c>
      <c r="AJ92" s="568">
        <f t="shared" si="42"/>
        <v>0</v>
      </c>
      <c r="AK92" s="809">
        <f t="shared" ref="AK92:AK93" si="66">+SUM(Y92:AB92)/P92</f>
        <v>0.1008</v>
      </c>
      <c r="AL92" s="568">
        <f t="shared" si="44"/>
        <v>0.1008</v>
      </c>
      <c r="AM92" s="810">
        <f t="shared" si="45"/>
        <v>0.1008</v>
      </c>
      <c r="AN92" s="48">
        <v>325000</v>
      </c>
      <c r="AO92" s="54">
        <v>0</v>
      </c>
      <c r="AP92" s="54">
        <v>0</v>
      </c>
      <c r="AQ92" s="116">
        <f t="shared" si="47"/>
        <v>0</v>
      </c>
      <c r="AR92" s="277" t="str">
        <f t="shared" si="48"/>
        <v xml:space="preserve"> -</v>
      </c>
      <c r="AS92" s="48">
        <v>0</v>
      </c>
      <c r="AT92" s="54">
        <v>0</v>
      </c>
      <c r="AU92" s="54">
        <v>0</v>
      </c>
      <c r="AV92" s="116" t="str">
        <f t="shared" si="49"/>
        <v xml:space="preserve"> -</v>
      </c>
      <c r="AW92" s="277" t="str">
        <f t="shared" si="50"/>
        <v xml:space="preserve"> -</v>
      </c>
      <c r="AX92" s="49">
        <v>0</v>
      </c>
      <c r="AY92" s="54">
        <v>0</v>
      </c>
      <c r="AZ92" s="54">
        <v>0</v>
      </c>
      <c r="BA92" s="116" t="str">
        <f t="shared" si="51"/>
        <v xml:space="preserve"> -</v>
      </c>
      <c r="BB92" s="277" t="str">
        <f t="shared" si="52"/>
        <v xml:space="preserve"> -</v>
      </c>
      <c r="BC92" s="48">
        <v>0</v>
      </c>
      <c r="BD92" s="54">
        <v>0</v>
      </c>
      <c r="BE92" s="54">
        <v>0</v>
      </c>
      <c r="BF92" s="116" t="str">
        <f t="shared" si="53"/>
        <v xml:space="preserve"> -</v>
      </c>
      <c r="BG92" s="277" t="str">
        <f t="shared" si="54"/>
        <v xml:space="preserve"> -</v>
      </c>
      <c r="BH92" s="811">
        <f t="shared" si="55"/>
        <v>325000</v>
      </c>
      <c r="BI92" s="812">
        <f t="shared" si="56"/>
        <v>0</v>
      </c>
      <c r="BJ92" s="812">
        <f t="shared" si="57"/>
        <v>0</v>
      </c>
      <c r="BK92" s="381">
        <f t="shared" si="58"/>
        <v>0</v>
      </c>
      <c r="BL92" s="277" t="str">
        <f t="shared" si="59"/>
        <v xml:space="preserve"> -</v>
      </c>
      <c r="BM92" s="462" t="s">
        <v>1223</v>
      </c>
      <c r="BN92" s="847" t="s">
        <v>1229</v>
      </c>
      <c r="BO92" s="187" t="s">
        <v>1959</v>
      </c>
    </row>
    <row r="93" spans="2:67" ht="45" customHeight="1">
      <c r="B93" s="803"/>
      <c r="C93" s="804"/>
      <c r="D93" s="805"/>
      <c r="E93" s="710"/>
      <c r="F93" s="633"/>
      <c r="G93" s="695"/>
      <c r="H93" s="682"/>
      <c r="I93" s="684"/>
      <c r="J93" s="807"/>
      <c r="K93" s="808"/>
      <c r="L93" s="23" t="s">
        <v>113</v>
      </c>
      <c r="M93" s="122" t="s">
        <v>1219</v>
      </c>
      <c r="N93" s="23" t="s">
        <v>1312</v>
      </c>
      <c r="O93" s="80">
        <v>0</v>
      </c>
      <c r="P93" s="54">
        <v>1</v>
      </c>
      <c r="Q93" s="54">
        <v>0</v>
      </c>
      <c r="R93" s="308">
        <f t="shared" si="46"/>
        <v>0</v>
      </c>
      <c r="S93" s="54">
        <v>1</v>
      </c>
      <c r="T93" s="308">
        <f t="shared" si="60"/>
        <v>1</v>
      </c>
      <c r="U93" s="54">
        <v>0</v>
      </c>
      <c r="V93" s="310">
        <f t="shared" si="61"/>
        <v>0</v>
      </c>
      <c r="W93" s="41">
        <v>0</v>
      </c>
      <c r="X93" s="317">
        <f t="shared" si="62"/>
        <v>0</v>
      </c>
      <c r="Y93" s="48">
        <v>0</v>
      </c>
      <c r="Z93" s="54">
        <v>0</v>
      </c>
      <c r="AA93" s="54">
        <v>0</v>
      </c>
      <c r="AB93" s="41">
        <v>0</v>
      </c>
      <c r="AC93" s="233" t="str">
        <f t="shared" si="35"/>
        <v xml:space="preserve"> -</v>
      </c>
      <c r="AD93" s="568" t="str">
        <f t="shared" si="36"/>
        <v xml:space="preserve"> -</v>
      </c>
      <c r="AE93" s="79">
        <f t="shared" si="37"/>
        <v>0</v>
      </c>
      <c r="AF93" s="568">
        <f t="shared" si="38"/>
        <v>0</v>
      </c>
      <c r="AG93" s="79" t="str">
        <f t="shared" si="39"/>
        <v xml:space="preserve"> -</v>
      </c>
      <c r="AH93" s="568" t="str">
        <f t="shared" si="40"/>
        <v xml:space="preserve"> -</v>
      </c>
      <c r="AI93" s="79" t="str">
        <f t="shared" si="41"/>
        <v xml:space="preserve"> -</v>
      </c>
      <c r="AJ93" s="568" t="str">
        <f t="shared" si="42"/>
        <v xml:space="preserve"> -</v>
      </c>
      <c r="AK93" s="809">
        <f t="shared" si="66"/>
        <v>0</v>
      </c>
      <c r="AL93" s="568">
        <f t="shared" si="44"/>
        <v>0</v>
      </c>
      <c r="AM93" s="810">
        <f t="shared" si="45"/>
        <v>0</v>
      </c>
      <c r="AN93" s="48">
        <v>0</v>
      </c>
      <c r="AO93" s="54">
        <v>0</v>
      </c>
      <c r="AP93" s="54">
        <v>0</v>
      </c>
      <c r="AQ93" s="116" t="str">
        <f t="shared" si="47"/>
        <v xml:space="preserve"> -</v>
      </c>
      <c r="AR93" s="277" t="str">
        <f t="shared" si="48"/>
        <v xml:space="preserve"> -</v>
      </c>
      <c r="AS93" s="48">
        <v>0</v>
      </c>
      <c r="AT93" s="54">
        <v>0</v>
      </c>
      <c r="AU93" s="54">
        <v>0</v>
      </c>
      <c r="AV93" s="116" t="str">
        <f t="shared" si="49"/>
        <v xml:space="preserve"> -</v>
      </c>
      <c r="AW93" s="277" t="str">
        <f t="shared" si="50"/>
        <v xml:space="preserve"> -</v>
      </c>
      <c r="AX93" s="49">
        <v>0</v>
      </c>
      <c r="AY93" s="54">
        <v>0</v>
      </c>
      <c r="AZ93" s="54">
        <v>0</v>
      </c>
      <c r="BA93" s="116" t="str">
        <f t="shared" si="51"/>
        <v xml:space="preserve"> -</v>
      </c>
      <c r="BB93" s="277" t="str">
        <f t="shared" si="52"/>
        <v xml:space="preserve"> -</v>
      </c>
      <c r="BC93" s="48">
        <v>0</v>
      </c>
      <c r="BD93" s="54">
        <v>0</v>
      </c>
      <c r="BE93" s="54">
        <v>0</v>
      </c>
      <c r="BF93" s="116" t="str">
        <f t="shared" si="53"/>
        <v xml:space="preserve"> -</v>
      </c>
      <c r="BG93" s="277" t="str">
        <f t="shared" si="54"/>
        <v xml:space="preserve"> -</v>
      </c>
      <c r="BH93" s="826">
        <f t="shared" si="55"/>
        <v>0</v>
      </c>
      <c r="BI93" s="827">
        <f t="shared" si="56"/>
        <v>0</v>
      </c>
      <c r="BJ93" s="827">
        <f t="shared" si="57"/>
        <v>0</v>
      </c>
      <c r="BK93" s="383" t="str">
        <f t="shared" si="58"/>
        <v xml:space="preserve"> -</v>
      </c>
      <c r="BL93" s="276" t="str">
        <f t="shared" si="59"/>
        <v xml:space="preserve"> -</v>
      </c>
      <c r="BM93" s="462" t="s">
        <v>1223</v>
      </c>
      <c r="BN93" s="847" t="s">
        <v>1229</v>
      </c>
      <c r="BO93" s="187" t="s">
        <v>1959</v>
      </c>
    </row>
    <row r="94" spans="2:67" ht="60" customHeight="1">
      <c r="B94" s="803"/>
      <c r="C94" s="804"/>
      <c r="D94" s="805"/>
      <c r="E94" s="710"/>
      <c r="F94" s="633"/>
      <c r="G94" s="695"/>
      <c r="H94" s="682"/>
      <c r="I94" s="684"/>
      <c r="J94" s="807"/>
      <c r="K94" s="808"/>
      <c r="L94" s="23" t="s">
        <v>109</v>
      </c>
      <c r="M94" s="122" t="s">
        <v>1219</v>
      </c>
      <c r="N94" s="23" t="s">
        <v>1313</v>
      </c>
      <c r="O94" s="34">
        <v>0</v>
      </c>
      <c r="P94" s="54">
        <v>1</v>
      </c>
      <c r="Q94" s="54">
        <v>1</v>
      </c>
      <c r="R94" s="308">
        <v>0.25</v>
      </c>
      <c r="S94" s="54">
        <v>1</v>
      </c>
      <c r="T94" s="308">
        <v>0.25</v>
      </c>
      <c r="U94" s="54">
        <v>1</v>
      </c>
      <c r="V94" s="310">
        <v>0.25</v>
      </c>
      <c r="W94" s="41">
        <v>1</v>
      </c>
      <c r="X94" s="317">
        <v>0.25</v>
      </c>
      <c r="Y94" s="48">
        <v>1</v>
      </c>
      <c r="Z94" s="54">
        <v>2</v>
      </c>
      <c r="AA94" s="54">
        <v>0</v>
      </c>
      <c r="AB94" s="41">
        <v>0</v>
      </c>
      <c r="AC94" s="233">
        <f t="shared" si="35"/>
        <v>1</v>
      </c>
      <c r="AD94" s="568">
        <f t="shared" si="36"/>
        <v>1</v>
      </c>
      <c r="AE94" s="79">
        <f t="shared" si="37"/>
        <v>2</v>
      </c>
      <c r="AF94" s="568">
        <f t="shared" si="38"/>
        <v>1</v>
      </c>
      <c r="AG94" s="79">
        <f t="shared" si="39"/>
        <v>0</v>
      </c>
      <c r="AH94" s="568">
        <f t="shared" si="40"/>
        <v>0</v>
      </c>
      <c r="AI94" s="79">
        <f t="shared" si="41"/>
        <v>0</v>
      </c>
      <c r="AJ94" s="568">
        <f t="shared" si="42"/>
        <v>0</v>
      </c>
      <c r="AK94" s="809">
        <f t="shared" si="43"/>
        <v>0.75</v>
      </c>
      <c r="AL94" s="568">
        <f t="shared" si="44"/>
        <v>0.75</v>
      </c>
      <c r="AM94" s="810">
        <f t="shared" si="45"/>
        <v>0.75</v>
      </c>
      <c r="AN94" s="48">
        <v>6950523</v>
      </c>
      <c r="AO94" s="54">
        <v>6653051</v>
      </c>
      <c r="AP94" s="54">
        <v>0</v>
      </c>
      <c r="AQ94" s="116">
        <f t="shared" si="47"/>
        <v>0.95720149404584376</v>
      </c>
      <c r="AR94" s="277" t="str">
        <f t="shared" si="48"/>
        <v xml:space="preserve"> -</v>
      </c>
      <c r="AS94" s="48">
        <v>15936713</v>
      </c>
      <c r="AT94" s="54">
        <v>13850636</v>
      </c>
      <c r="AU94" s="54">
        <v>0</v>
      </c>
      <c r="AV94" s="116">
        <f t="shared" si="49"/>
        <v>0.86910243034432511</v>
      </c>
      <c r="AW94" s="277" t="str">
        <f t="shared" si="50"/>
        <v xml:space="preserve"> -</v>
      </c>
      <c r="AX94" s="49">
        <v>0</v>
      </c>
      <c r="AY94" s="54">
        <v>0</v>
      </c>
      <c r="AZ94" s="54">
        <v>0</v>
      </c>
      <c r="BA94" s="116" t="str">
        <f t="shared" si="51"/>
        <v xml:space="preserve"> -</v>
      </c>
      <c r="BB94" s="277" t="str">
        <f t="shared" si="52"/>
        <v xml:space="preserve"> -</v>
      </c>
      <c r="BC94" s="48">
        <v>0</v>
      </c>
      <c r="BD94" s="54">
        <v>0</v>
      </c>
      <c r="BE94" s="54">
        <v>0</v>
      </c>
      <c r="BF94" s="116" t="str">
        <f t="shared" si="53"/>
        <v xml:space="preserve"> -</v>
      </c>
      <c r="BG94" s="277" t="str">
        <f t="shared" si="54"/>
        <v xml:space="preserve"> -</v>
      </c>
      <c r="BH94" s="811">
        <f t="shared" si="55"/>
        <v>22887236</v>
      </c>
      <c r="BI94" s="812">
        <f t="shared" si="56"/>
        <v>20503687</v>
      </c>
      <c r="BJ94" s="812">
        <f t="shared" si="57"/>
        <v>0</v>
      </c>
      <c r="BK94" s="381">
        <f t="shared" si="58"/>
        <v>0.8958568435262344</v>
      </c>
      <c r="BL94" s="277" t="str">
        <f t="shared" si="59"/>
        <v xml:space="preserve"> -</v>
      </c>
      <c r="BM94" s="462" t="s">
        <v>1223</v>
      </c>
      <c r="BN94" s="847" t="s">
        <v>1229</v>
      </c>
      <c r="BO94" s="187" t="s">
        <v>1955</v>
      </c>
    </row>
    <row r="95" spans="2:67" ht="30" customHeight="1">
      <c r="B95" s="803"/>
      <c r="C95" s="804"/>
      <c r="D95" s="805"/>
      <c r="E95" s="710"/>
      <c r="F95" s="633"/>
      <c r="G95" s="695"/>
      <c r="H95" s="682"/>
      <c r="I95" s="684"/>
      <c r="J95" s="807"/>
      <c r="K95" s="808"/>
      <c r="L95" s="23" t="s">
        <v>114</v>
      </c>
      <c r="M95" s="122">
        <v>2210289</v>
      </c>
      <c r="N95" s="23" t="s">
        <v>1314</v>
      </c>
      <c r="O95" s="37">
        <v>0</v>
      </c>
      <c r="P95" s="79">
        <v>1</v>
      </c>
      <c r="Q95" s="79">
        <v>0</v>
      </c>
      <c r="R95" s="308">
        <f t="shared" si="46"/>
        <v>0</v>
      </c>
      <c r="S95" s="79">
        <v>0.4</v>
      </c>
      <c r="T95" s="308">
        <f t="shared" si="60"/>
        <v>0.4</v>
      </c>
      <c r="U95" s="79">
        <v>0.2</v>
      </c>
      <c r="V95" s="310">
        <f t="shared" si="61"/>
        <v>0.2</v>
      </c>
      <c r="W95" s="116">
        <v>0.4</v>
      </c>
      <c r="X95" s="317">
        <f t="shared" si="62"/>
        <v>0.4</v>
      </c>
      <c r="Y95" s="233">
        <v>0</v>
      </c>
      <c r="Z95" s="79">
        <v>0</v>
      </c>
      <c r="AA95" s="79">
        <v>0</v>
      </c>
      <c r="AB95" s="116">
        <v>0</v>
      </c>
      <c r="AC95" s="233" t="str">
        <f t="shared" si="35"/>
        <v xml:space="preserve"> -</v>
      </c>
      <c r="AD95" s="568" t="str">
        <f t="shared" si="36"/>
        <v xml:space="preserve"> -</v>
      </c>
      <c r="AE95" s="79">
        <f t="shared" si="37"/>
        <v>0</v>
      </c>
      <c r="AF95" s="568">
        <f t="shared" si="38"/>
        <v>0</v>
      </c>
      <c r="AG95" s="79">
        <f t="shared" si="39"/>
        <v>0</v>
      </c>
      <c r="AH95" s="568">
        <f t="shared" si="40"/>
        <v>0</v>
      </c>
      <c r="AI95" s="79">
        <f t="shared" si="41"/>
        <v>0</v>
      </c>
      <c r="AJ95" s="568">
        <f t="shared" si="42"/>
        <v>0</v>
      </c>
      <c r="AK95" s="809">
        <f t="shared" ref="AK95:AK96" si="67">+SUM(Y95:AB95)/P95</f>
        <v>0</v>
      </c>
      <c r="AL95" s="568">
        <f t="shared" si="44"/>
        <v>0</v>
      </c>
      <c r="AM95" s="810">
        <f t="shared" si="45"/>
        <v>0</v>
      </c>
      <c r="AN95" s="48">
        <v>0</v>
      </c>
      <c r="AO95" s="54">
        <v>0</v>
      </c>
      <c r="AP95" s="54">
        <v>0</v>
      </c>
      <c r="AQ95" s="116" t="str">
        <f t="shared" si="47"/>
        <v xml:space="preserve"> -</v>
      </c>
      <c r="AR95" s="277" t="str">
        <f t="shared" si="48"/>
        <v xml:space="preserve"> -</v>
      </c>
      <c r="AS95" s="48">
        <v>188712</v>
      </c>
      <c r="AT95" s="54">
        <v>0</v>
      </c>
      <c r="AU95" s="54">
        <v>0</v>
      </c>
      <c r="AV95" s="116">
        <f t="shared" si="49"/>
        <v>0</v>
      </c>
      <c r="AW95" s="277" t="str">
        <f t="shared" si="50"/>
        <v xml:space="preserve"> -</v>
      </c>
      <c r="AX95" s="49">
        <v>500000</v>
      </c>
      <c r="AY95" s="54">
        <v>0</v>
      </c>
      <c r="AZ95" s="54">
        <v>0</v>
      </c>
      <c r="BA95" s="116">
        <f t="shared" si="51"/>
        <v>0</v>
      </c>
      <c r="BB95" s="277" t="str">
        <f t="shared" si="52"/>
        <v xml:space="preserve"> -</v>
      </c>
      <c r="BC95" s="48">
        <v>0</v>
      </c>
      <c r="BD95" s="54">
        <v>0</v>
      </c>
      <c r="BE95" s="54">
        <v>0</v>
      </c>
      <c r="BF95" s="116" t="str">
        <f t="shared" si="53"/>
        <v xml:space="preserve"> -</v>
      </c>
      <c r="BG95" s="277" t="str">
        <f t="shared" si="54"/>
        <v xml:space="preserve"> -</v>
      </c>
      <c r="BH95" s="826">
        <f t="shared" si="55"/>
        <v>688712</v>
      </c>
      <c r="BI95" s="827">
        <f t="shared" si="56"/>
        <v>0</v>
      </c>
      <c r="BJ95" s="827">
        <f t="shared" si="57"/>
        <v>0</v>
      </c>
      <c r="BK95" s="383">
        <f t="shared" si="58"/>
        <v>0</v>
      </c>
      <c r="BL95" s="276" t="str">
        <f t="shared" si="59"/>
        <v xml:space="preserve"> -</v>
      </c>
      <c r="BM95" s="462" t="s">
        <v>1223</v>
      </c>
      <c r="BN95" s="847" t="s">
        <v>1229</v>
      </c>
      <c r="BO95" s="187" t="s">
        <v>1956</v>
      </c>
    </row>
    <row r="96" spans="2:67" ht="45" customHeight="1">
      <c r="B96" s="803"/>
      <c r="C96" s="804"/>
      <c r="D96" s="805"/>
      <c r="E96" s="710"/>
      <c r="F96" s="633"/>
      <c r="G96" s="695"/>
      <c r="H96" s="682"/>
      <c r="I96" s="684"/>
      <c r="J96" s="807"/>
      <c r="K96" s="808"/>
      <c r="L96" s="23" t="s">
        <v>115</v>
      </c>
      <c r="M96" s="122" t="s">
        <v>1219</v>
      </c>
      <c r="N96" s="23" t="s">
        <v>1315</v>
      </c>
      <c r="O96" s="34">
        <v>0</v>
      </c>
      <c r="P96" s="54">
        <v>20</v>
      </c>
      <c r="Q96" s="54">
        <v>20</v>
      </c>
      <c r="R96" s="308">
        <f t="shared" si="46"/>
        <v>1</v>
      </c>
      <c r="S96" s="54">
        <v>0</v>
      </c>
      <c r="T96" s="308">
        <f t="shared" si="60"/>
        <v>0</v>
      </c>
      <c r="U96" s="54">
        <v>0</v>
      </c>
      <c r="V96" s="310">
        <f t="shared" si="61"/>
        <v>0</v>
      </c>
      <c r="W96" s="41">
        <v>0</v>
      </c>
      <c r="X96" s="317">
        <f t="shared" si="62"/>
        <v>0</v>
      </c>
      <c r="Y96" s="48">
        <v>20</v>
      </c>
      <c r="Z96" s="54">
        <v>0</v>
      </c>
      <c r="AA96" s="54">
        <v>0</v>
      </c>
      <c r="AB96" s="41">
        <v>0</v>
      </c>
      <c r="AC96" s="233">
        <f t="shared" si="35"/>
        <v>1</v>
      </c>
      <c r="AD96" s="568">
        <f t="shared" si="36"/>
        <v>1</v>
      </c>
      <c r="AE96" s="79" t="str">
        <f t="shared" si="37"/>
        <v xml:space="preserve"> -</v>
      </c>
      <c r="AF96" s="568" t="str">
        <f t="shared" si="38"/>
        <v xml:space="preserve"> -</v>
      </c>
      <c r="AG96" s="79" t="str">
        <f t="shared" si="39"/>
        <v xml:space="preserve"> -</v>
      </c>
      <c r="AH96" s="568" t="str">
        <f t="shared" si="40"/>
        <v xml:space="preserve"> -</v>
      </c>
      <c r="AI96" s="79" t="str">
        <f t="shared" si="41"/>
        <v xml:space="preserve"> -</v>
      </c>
      <c r="AJ96" s="568" t="str">
        <f t="shared" si="42"/>
        <v xml:space="preserve"> -</v>
      </c>
      <c r="AK96" s="809">
        <f t="shared" si="67"/>
        <v>1</v>
      </c>
      <c r="AL96" s="568">
        <f t="shared" si="44"/>
        <v>1</v>
      </c>
      <c r="AM96" s="810">
        <f t="shared" si="45"/>
        <v>1</v>
      </c>
      <c r="AN96" s="48">
        <v>0</v>
      </c>
      <c r="AO96" s="54">
        <v>0</v>
      </c>
      <c r="AP96" s="54">
        <v>0</v>
      </c>
      <c r="AQ96" s="116" t="str">
        <f t="shared" si="47"/>
        <v xml:space="preserve"> -</v>
      </c>
      <c r="AR96" s="277" t="str">
        <f t="shared" si="48"/>
        <v xml:space="preserve"> -</v>
      </c>
      <c r="AS96" s="48">
        <v>0</v>
      </c>
      <c r="AT96" s="54">
        <v>0</v>
      </c>
      <c r="AU96" s="54">
        <v>0</v>
      </c>
      <c r="AV96" s="116" t="str">
        <f t="shared" si="49"/>
        <v xml:space="preserve"> -</v>
      </c>
      <c r="AW96" s="277" t="str">
        <f t="shared" si="50"/>
        <v xml:space="preserve"> -</v>
      </c>
      <c r="AX96" s="49">
        <v>0</v>
      </c>
      <c r="AY96" s="54">
        <v>0</v>
      </c>
      <c r="AZ96" s="54">
        <v>0</v>
      </c>
      <c r="BA96" s="116" t="str">
        <f t="shared" si="51"/>
        <v xml:space="preserve"> -</v>
      </c>
      <c r="BB96" s="277" t="str">
        <f t="shared" si="52"/>
        <v xml:space="preserve"> -</v>
      </c>
      <c r="BC96" s="48">
        <v>0</v>
      </c>
      <c r="BD96" s="54">
        <v>0</v>
      </c>
      <c r="BE96" s="54">
        <v>0</v>
      </c>
      <c r="BF96" s="116" t="str">
        <f t="shared" si="53"/>
        <v xml:space="preserve"> -</v>
      </c>
      <c r="BG96" s="277" t="str">
        <f t="shared" si="54"/>
        <v xml:space="preserve"> -</v>
      </c>
      <c r="BH96" s="811">
        <f t="shared" si="55"/>
        <v>0</v>
      </c>
      <c r="BI96" s="812">
        <f t="shared" si="56"/>
        <v>0</v>
      </c>
      <c r="BJ96" s="812">
        <f t="shared" si="57"/>
        <v>0</v>
      </c>
      <c r="BK96" s="381" t="str">
        <f t="shared" si="58"/>
        <v xml:space="preserve"> -</v>
      </c>
      <c r="BL96" s="277" t="str">
        <f t="shared" si="59"/>
        <v xml:space="preserve"> -</v>
      </c>
      <c r="BM96" s="462" t="s">
        <v>1223</v>
      </c>
      <c r="BN96" s="847" t="s">
        <v>1229</v>
      </c>
      <c r="BO96" s="187" t="s">
        <v>1953</v>
      </c>
    </row>
    <row r="97" spans="2:67" ht="30" customHeight="1">
      <c r="B97" s="803"/>
      <c r="C97" s="804"/>
      <c r="D97" s="805"/>
      <c r="E97" s="710"/>
      <c r="F97" s="633"/>
      <c r="G97" s="695"/>
      <c r="H97" s="683"/>
      <c r="I97" s="685"/>
      <c r="J97" s="807"/>
      <c r="K97" s="808"/>
      <c r="L97" s="23" t="s">
        <v>116</v>
      </c>
      <c r="M97" s="122" t="s">
        <v>1967</v>
      </c>
      <c r="N97" s="23" t="s">
        <v>1316</v>
      </c>
      <c r="O97" s="34">
        <v>0</v>
      </c>
      <c r="P97" s="54">
        <v>1</v>
      </c>
      <c r="Q97" s="54">
        <v>0</v>
      </c>
      <c r="R97" s="308">
        <v>0</v>
      </c>
      <c r="S97" s="54">
        <v>1</v>
      </c>
      <c r="T97" s="308">
        <v>0.33</v>
      </c>
      <c r="U97" s="54">
        <v>1</v>
      </c>
      <c r="V97" s="310">
        <v>0.33</v>
      </c>
      <c r="W97" s="41">
        <v>1</v>
      </c>
      <c r="X97" s="317">
        <v>0.34</v>
      </c>
      <c r="Y97" s="48">
        <v>0</v>
      </c>
      <c r="Z97" s="54">
        <v>1</v>
      </c>
      <c r="AA97" s="54">
        <v>0</v>
      </c>
      <c r="AB97" s="41">
        <v>0</v>
      </c>
      <c r="AC97" s="233" t="str">
        <f t="shared" si="35"/>
        <v xml:space="preserve"> -</v>
      </c>
      <c r="AD97" s="568" t="str">
        <f t="shared" si="36"/>
        <v xml:space="preserve"> -</v>
      </c>
      <c r="AE97" s="79">
        <f t="shared" si="37"/>
        <v>1</v>
      </c>
      <c r="AF97" s="568">
        <f t="shared" si="38"/>
        <v>1</v>
      </c>
      <c r="AG97" s="79">
        <f t="shared" si="39"/>
        <v>0</v>
      </c>
      <c r="AH97" s="568">
        <f t="shared" si="40"/>
        <v>0</v>
      </c>
      <c r="AI97" s="79">
        <f t="shared" si="41"/>
        <v>0</v>
      </c>
      <c r="AJ97" s="568">
        <f t="shared" si="42"/>
        <v>0</v>
      </c>
      <c r="AK97" s="809">
        <f>+AVERAGE(Z97:AB97)/P97</f>
        <v>0.33333333333333331</v>
      </c>
      <c r="AL97" s="568">
        <f t="shared" si="44"/>
        <v>0.33333333333333331</v>
      </c>
      <c r="AM97" s="810">
        <f t="shared" si="45"/>
        <v>0.33333333333333331</v>
      </c>
      <c r="AN97" s="48">
        <v>770000</v>
      </c>
      <c r="AO97" s="54">
        <v>0</v>
      </c>
      <c r="AP97" s="54">
        <v>0</v>
      </c>
      <c r="AQ97" s="116">
        <f t="shared" si="47"/>
        <v>0</v>
      </c>
      <c r="AR97" s="277" t="str">
        <f t="shared" si="48"/>
        <v xml:space="preserve"> -</v>
      </c>
      <c r="AS97" s="48">
        <v>808500</v>
      </c>
      <c r="AT97" s="54">
        <v>23359</v>
      </c>
      <c r="AU97" s="54">
        <v>0</v>
      </c>
      <c r="AV97" s="116">
        <f t="shared" si="49"/>
        <v>2.8891774891774892E-2</v>
      </c>
      <c r="AW97" s="277" t="str">
        <f t="shared" si="50"/>
        <v xml:space="preserve"> -</v>
      </c>
      <c r="AX97" s="49">
        <v>848925</v>
      </c>
      <c r="AY97" s="54">
        <v>0</v>
      </c>
      <c r="AZ97" s="54">
        <v>0</v>
      </c>
      <c r="BA97" s="116">
        <f t="shared" si="51"/>
        <v>0</v>
      </c>
      <c r="BB97" s="277" t="str">
        <f t="shared" si="52"/>
        <v xml:space="preserve"> -</v>
      </c>
      <c r="BC97" s="48">
        <v>891371</v>
      </c>
      <c r="BD97" s="54">
        <v>0</v>
      </c>
      <c r="BE97" s="54">
        <v>0</v>
      </c>
      <c r="BF97" s="116">
        <f t="shared" si="53"/>
        <v>0</v>
      </c>
      <c r="BG97" s="277" t="str">
        <f t="shared" si="54"/>
        <v xml:space="preserve"> -</v>
      </c>
      <c r="BH97" s="826">
        <f t="shared" si="55"/>
        <v>3318796</v>
      </c>
      <c r="BI97" s="827">
        <f t="shared" si="56"/>
        <v>23359</v>
      </c>
      <c r="BJ97" s="827">
        <f t="shared" si="57"/>
        <v>0</v>
      </c>
      <c r="BK97" s="383">
        <f t="shared" si="58"/>
        <v>7.0383958519896978E-3</v>
      </c>
      <c r="BL97" s="276" t="str">
        <f t="shared" si="59"/>
        <v xml:space="preserve"> -</v>
      </c>
      <c r="BM97" s="462" t="s">
        <v>1223</v>
      </c>
      <c r="BN97" s="847" t="s">
        <v>1229</v>
      </c>
      <c r="BO97" s="187" t="s">
        <v>155</v>
      </c>
    </row>
    <row r="98" spans="2:67" ht="30" customHeight="1">
      <c r="B98" s="803"/>
      <c r="C98" s="804"/>
      <c r="D98" s="805"/>
      <c r="E98" s="710"/>
      <c r="F98" s="633" t="s">
        <v>227</v>
      </c>
      <c r="G98" s="876" t="s">
        <v>230</v>
      </c>
      <c r="H98" s="876" t="s">
        <v>230</v>
      </c>
      <c r="I98" s="877">
        <v>1</v>
      </c>
      <c r="J98" s="807"/>
      <c r="K98" s="808"/>
      <c r="L98" s="23" t="s">
        <v>117</v>
      </c>
      <c r="M98" s="122">
        <v>2210289</v>
      </c>
      <c r="N98" s="23" t="s">
        <v>1317</v>
      </c>
      <c r="O98" s="37">
        <v>0</v>
      </c>
      <c r="P98" s="79">
        <v>1</v>
      </c>
      <c r="Q98" s="79">
        <v>0</v>
      </c>
      <c r="R98" s="308">
        <f t="shared" si="46"/>
        <v>0</v>
      </c>
      <c r="S98" s="79">
        <v>0.2</v>
      </c>
      <c r="T98" s="308">
        <f t="shared" si="60"/>
        <v>0.2</v>
      </c>
      <c r="U98" s="79">
        <v>0.4</v>
      </c>
      <c r="V98" s="310">
        <f t="shared" si="61"/>
        <v>0.4</v>
      </c>
      <c r="W98" s="116">
        <v>0.4</v>
      </c>
      <c r="X98" s="317">
        <f t="shared" si="62"/>
        <v>0.4</v>
      </c>
      <c r="Y98" s="233">
        <v>0.5</v>
      </c>
      <c r="Z98" s="79">
        <v>0.25</v>
      </c>
      <c r="AA98" s="79">
        <v>0</v>
      </c>
      <c r="AB98" s="116">
        <v>0</v>
      </c>
      <c r="AC98" s="233" t="str">
        <f t="shared" si="35"/>
        <v xml:space="preserve"> -</v>
      </c>
      <c r="AD98" s="568" t="str">
        <f t="shared" si="36"/>
        <v xml:space="preserve"> -</v>
      </c>
      <c r="AE98" s="79">
        <f t="shared" si="37"/>
        <v>1.25</v>
      </c>
      <c r="AF98" s="568">
        <f t="shared" si="38"/>
        <v>1</v>
      </c>
      <c r="AG98" s="79">
        <f t="shared" si="39"/>
        <v>0</v>
      </c>
      <c r="AH98" s="568">
        <f t="shared" si="40"/>
        <v>0</v>
      </c>
      <c r="AI98" s="79">
        <f t="shared" si="41"/>
        <v>0</v>
      </c>
      <c r="AJ98" s="568">
        <f t="shared" si="42"/>
        <v>0</v>
      </c>
      <c r="AK98" s="809">
        <f t="shared" ref="AK98" si="68">+SUM(Y98:AB98)/P98</f>
        <v>0.75</v>
      </c>
      <c r="AL98" s="568">
        <f t="shared" si="44"/>
        <v>0.75</v>
      </c>
      <c r="AM98" s="810">
        <f t="shared" si="45"/>
        <v>0.75</v>
      </c>
      <c r="AN98" s="48">
        <v>0</v>
      </c>
      <c r="AO98" s="54">
        <v>0</v>
      </c>
      <c r="AP98" s="54">
        <v>0</v>
      </c>
      <c r="AQ98" s="116" t="str">
        <f t="shared" si="47"/>
        <v xml:space="preserve"> -</v>
      </c>
      <c r="AR98" s="277" t="str">
        <f t="shared" si="48"/>
        <v xml:space="preserve"> -</v>
      </c>
      <c r="AS98" s="48">
        <v>2750000</v>
      </c>
      <c r="AT98" s="54">
        <v>0</v>
      </c>
      <c r="AU98" s="54">
        <v>0</v>
      </c>
      <c r="AV98" s="116">
        <f t="shared" si="49"/>
        <v>0</v>
      </c>
      <c r="AW98" s="277" t="str">
        <f t="shared" si="50"/>
        <v xml:space="preserve"> -</v>
      </c>
      <c r="AX98" s="49">
        <v>1650000</v>
      </c>
      <c r="AY98" s="54">
        <v>0</v>
      </c>
      <c r="AZ98" s="54">
        <v>0</v>
      </c>
      <c r="BA98" s="116">
        <f t="shared" si="51"/>
        <v>0</v>
      </c>
      <c r="BB98" s="277" t="str">
        <f t="shared" si="52"/>
        <v xml:space="preserve"> -</v>
      </c>
      <c r="BC98" s="48">
        <v>1650000</v>
      </c>
      <c r="BD98" s="54">
        <v>0</v>
      </c>
      <c r="BE98" s="54">
        <v>0</v>
      </c>
      <c r="BF98" s="116">
        <f t="shared" si="53"/>
        <v>0</v>
      </c>
      <c r="BG98" s="277" t="str">
        <f t="shared" si="54"/>
        <v xml:space="preserve"> -</v>
      </c>
      <c r="BH98" s="811">
        <f t="shared" si="55"/>
        <v>6050000</v>
      </c>
      <c r="BI98" s="812">
        <f t="shared" si="56"/>
        <v>0</v>
      </c>
      <c r="BJ98" s="812">
        <f t="shared" si="57"/>
        <v>0</v>
      </c>
      <c r="BK98" s="381">
        <f t="shared" si="58"/>
        <v>0</v>
      </c>
      <c r="BL98" s="277" t="str">
        <f t="shared" si="59"/>
        <v xml:space="preserve"> -</v>
      </c>
      <c r="BM98" s="462" t="s">
        <v>1223</v>
      </c>
      <c r="BN98" s="847" t="s">
        <v>1229</v>
      </c>
      <c r="BO98" s="187" t="s">
        <v>1960</v>
      </c>
    </row>
    <row r="99" spans="2:67" ht="30" customHeight="1" thickBot="1">
      <c r="B99" s="803"/>
      <c r="C99" s="804"/>
      <c r="D99" s="805"/>
      <c r="E99" s="710"/>
      <c r="F99" s="633"/>
      <c r="G99" s="876"/>
      <c r="H99" s="876"/>
      <c r="I99" s="878"/>
      <c r="J99" s="813"/>
      <c r="K99" s="828"/>
      <c r="L99" s="26" t="s">
        <v>118</v>
      </c>
      <c r="M99" s="109" t="s">
        <v>1968</v>
      </c>
      <c r="N99" s="26" t="s">
        <v>1318</v>
      </c>
      <c r="O99" s="39">
        <v>1</v>
      </c>
      <c r="P99" s="86">
        <v>1</v>
      </c>
      <c r="Q99" s="86">
        <v>1</v>
      </c>
      <c r="R99" s="318">
        <v>0.25</v>
      </c>
      <c r="S99" s="86">
        <v>1</v>
      </c>
      <c r="T99" s="318">
        <v>0.25</v>
      </c>
      <c r="U99" s="86">
        <v>1</v>
      </c>
      <c r="V99" s="319">
        <v>0.25</v>
      </c>
      <c r="W99" s="45">
        <v>1</v>
      </c>
      <c r="X99" s="320">
        <v>0.25</v>
      </c>
      <c r="Y99" s="56">
        <v>1</v>
      </c>
      <c r="Z99" s="86">
        <v>1</v>
      </c>
      <c r="AA99" s="86">
        <v>0</v>
      </c>
      <c r="AB99" s="45">
        <v>0</v>
      </c>
      <c r="AC99" s="232">
        <f t="shared" si="35"/>
        <v>1</v>
      </c>
      <c r="AD99" s="815">
        <f t="shared" si="36"/>
        <v>1</v>
      </c>
      <c r="AE99" s="102">
        <f t="shared" si="37"/>
        <v>1</v>
      </c>
      <c r="AF99" s="815">
        <f t="shared" si="38"/>
        <v>1</v>
      </c>
      <c r="AG99" s="102">
        <f t="shared" si="39"/>
        <v>0</v>
      </c>
      <c r="AH99" s="815">
        <f t="shared" si="40"/>
        <v>0</v>
      </c>
      <c r="AI99" s="102">
        <f t="shared" si="41"/>
        <v>0</v>
      </c>
      <c r="AJ99" s="815">
        <f t="shared" si="42"/>
        <v>0</v>
      </c>
      <c r="AK99" s="816">
        <f t="shared" si="43"/>
        <v>0.5</v>
      </c>
      <c r="AL99" s="815">
        <f t="shared" si="44"/>
        <v>0.5</v>
      </c>
      <c r="AM99" s="817">
        <f t="shared" si="45"/>
        <v>0.5</v>
      </c>
      <c r="AN99" s="56">
        <v>2830991</v>
      </c>
      <c r="AO99" s="86">
        <v>234557</v>
      </c>
      <c r="AP99" s="86">
        <v>0</v>
      </c>
      <c r="AQ99" s="137">
        <f t="shared" si="47"/>
        <v>8.2853318855482055E-2</v>
      </c>
      <c r="AR99" s="284" t="str">
        <f t="shared" si="48"/>
        <v xml:space="preserve"> -</v>
      </c>
      <c r="AS99" s="56">
        <v>1432100</v>
      </c>
      <c r="AT99" s="86">
        <v>317276</v>
      </c>
      <c r="AU99" s="86">
        <v>0</v>
      </c>
      <c r="AV99" s="137">
        <f t="shared" si="49"/>
        <v>0.22154598142587809</v>
      </c>
      <c r="AW99" s="284" t="str">
        <f t="shared" si="50"/>
        <v xml:space="preserve"> -</v>
      </c>
      <c r="AX99" s="57">
        <v>1503705</v>
      </c>
      <c r="AY99" s="86">
        <v>0</v>
      </c>
      <c r="AZ99" s="86">
        <v>0</v>
      </c>
      <c r="BA99" s="137">
        <f t="shared" si="51"/>
        <v>0</v>
      </c>
      <c r="BB99" s="284" t="str">
        <f t="shared" si="52"/>
        <v xml:space="preserve"> -</v>
      </c>
      <c r="BC99" s="56">
        <v>1578890</v>
      </c>
      <c r="BD99" s="86">
        <v>0</v>
      </c>
      <c r="BE99" s="86">
        <v>0</v>
      </c>
      <c r="BF99" s="137">
        <f t="shared" si="53"/>
        <v>0</v>
      </c>
      <c r="BG99" s="284" t="str">
        <f t="shared" si="54"/>
        <v xml:space="preserve"> -</v>
      </c>
      <c r="BH99" s="818">
        <f t="shared" si="55"/>
        <v>7345686</v>
      </c>
      <c r="BI99" s="819">
        <f t="shared" si="56"/>
        <v>551833</v>
      </c>
      <c r="BJ99" s="819">
        <f t="shared" si="57"/>
        <v>0</v>
      </c>
      <c r="BK99" s="390">
        <f t="shared" si="58"/>
        <v>7.5123412571678122E-2</v>
      </c>
      <c r="BL99" s="286" t="str">
        <f t="shared" si="59"/>
        <v xml:space="preserve"> -</v>
      </c>
      <c r="BM99" s="832" t="s">
        <v>1223</v>
      </c>
      <c r="BN99" s="852" t="s">
        <v>1229</v>
      </c>
      <c r="BO99" s="822" t="s">
        <v>1962</v>
      </c>
    </row>
    <row r="100" spans="2:67" ht="30" customHeight="1">
      <c r="B100" s="803"/>
      <c r="C100" s="804"/>
      <c r="D100" s="805"/>
      <c r="E100" s="710"/>
      <c r="F100" s="633"/>
      <c r="G100" s="876"/>
      <c r="H100" s="876"/>
      <c r="I100" s="878"/>
      <c r="J100" s="835">
        <f>+RESUMEN!J22</f>
        <v>0.13461538461538461</v>
      </c>
      <c r="K100" s="836" t="s">
        <v>160</v>
      </c>
      <c r="L100" s="24" t="s">
        <v>119</v>
      </c>
      <c r="M100" s="325">
        <v>2210844</v>
      </c>
      <c r="N100" s="24" t="s">
        <v>1319</v>
      </c>
      <c r="O100" s="35">
        <v>1</v>
      </c>
      <c r="P100" s="53">
        <v>1</v>
      </c>
      <c r="Q100" s="53">
        <v>1</v>
      </c>
      <c r="R100" s="314">
        <v>0.25</v>
      </c>
      <c r="S100" s="53">
        <v>1</v>
      </c>
      <c r="T100" s="314">
        <v>0.25</v>
      </c>
      <c r="U100" s="53">
        <v>1</v>
      </c>
      <c r="V100" s="315">
        <v>0.25</v>
      </c>
      <c r="W100" s="42">
        <v>1</v>
      </c>
      <c r="X100" s="315">
        <v>0.25</v>
      </c>
      <c r="Y100" s="46">
        <v>1</v>
      </c>
      <c r="Z100" s="84">
        <v>1</v>
      </c>
      <c r="AA100" s="84">
        <v>0</v>
      </c>
      <c r="AB100" s="40">
        <v>0</v>
      </c>
      <c r="AC100" s="823">
        <f t="shared" si="35"/>
        <v>1</v>
      </c>
      <c r="AD100" s="567">
        <f t="shared" si="36"/>
        <v>1</v>
      </c>
      <c r="AE100" s="106">
        <f t="shared" si="37"/>
        <v>1</v>
      </c>
      <c r="AF100" s="567">
        <f t="shared" si="38"/>
        <v>1</v>
      </c>
      <c r="AG100" s="106">
        <f t="shared" si="39"/>
        <v>0</v>
      </c>
      <c r="AH100" s="567">
        <f t="shared" si="40"/>
        <v>0</v>
      </c>
      <c r="AI100" s="106">
        <f t="shared" si="41"/>
        <v>0</v>
      </c>
      <c r="AJ100" s="567">
        <f t="shared" si="42"/>
        <v>0</v>
      </c>
      <c r="AK100" s="824">
        <f t="shared" si="43"/>
        <v>0.5</v>
      </c>
      <c r="AL100" s="567">
        <f t="shared" si="44"/>
        <v>0.5</v>
      </c>
      <c r="AM100" s="825">
        <f t="shared" si="45"/>
        <v>0.5</v>
      </c>
      <c r="AN100" s="55">
        <v>355000</v>
      </c>
      <c r="AO100" s="53">
        <v>269367</v>
      </c>
      <c r="AP100" s="53">
        <v>0</v>
      </c>
      <c r="AQ100" s="134">
        <f t="shared" si="47"/>
        <v>0.75878028169014089</v>
      </c>
      <c r="AR100" s="276" t="str">
        <f t="shared" si="48"/>
        <v xml:space="preserve"> -</v>
      </c>
      <c r="AS100" s="52">
        <v>477000</v>
      </c>
      <c r="AT100" s="53">
        <v>314800</v>
      </c>
      <c r="AU100" s="53">
        <v>0</v>
      </c>
      <c r="AV100" s="134">
        <f t="shared" si="49"/>
        <v>0.659958071278826</v>
      </c>
      <c r="AW100" s="276" t="str">
        <f t="shared" si="50"/>
        <v xml:space="preserve"> -</v>
      </c>
      <c r="AX100" s="55">
        <v>0</v>
      </c>
      <c r="AY100" s="53">
        <v>0</v>
      </c>
      <c r="AZ100" s="53">
        <v>0</v>
      </c>
      <c r="BA100" s="134" t="str">
        <f t="shared" si="51"/>
        <v xml:space="preserve"> -</v>
      </c>
      <c r="BB100" s="276" t="str">
        <f t="shared" si="52"/>
        <v xml:space="preserve"> -</v>
      </c>
      <c r="BC100" s="52">
        <v>0</v>
      </c>
      <c r="BD100" s="53">
        <v>0</v>
      </c>
      <c r="BE100" s="53">
        <v>0</v>
      </c>
      <c r="BF100" s="134" t="str">
        <f t="shared" si="53"/>
        <v xml:space="preserve"> -</v>
      </c>
      <c r="BG100" s="276" t="str">
        <f t="shared" si="54"/>
        <v xml:space="preserve"> -</v>
      </c>
      <c r="BH100" s="826">
        <f t="shared" si="55"/>
        <v>832000</v>
      </c>
      <c r="BI100" s="827">
        <f t="shared" si="56"/>
        <v>584167</v>
      </c>
      <c r="BJ100" s="827">
        <f t="shared" si="57"/>
        <v>0</v>
      </c>
      <c r="BK100" s="383">
        <f t="shared" si="58"/>
        <v>0.70212379807692304</v>
      </c>
      <c r="BL100" s="276" t="str">
        <f t="shared" si="59"/>
        <v xml:space="preserve"> -</v>
      </c>
      <c r="BM100" s="837" t="s">
        <v>1223</v>
      </c>
      <c r="BN100" s="838" t="s">
        <v>1320</v>
      </c>
      <c r="BO100" s="802" t="s">
        <v>1956</v>
      </c>
    </row>
    <row r="101" spans="2:67" ht="30" customHeight="1">
      <c r="B101" s="803"/>
      <c r="C101" s="804"/>
      <c r="D101" s="805"/>
      <c r="E101" s="710"/>
      <c r="F101" s="633"/>
      <c r="G101" s="876"/>
      <c r="H101" s="876"/>
      <c r="I101" s="878"/>
      <c r="J101" s="807"/>
      <c r="K101" s="808"/>
      <c r="L101" s="23" t="s">
        <v>120</v>
      </c>
      <c r="M101" s="122">
        <v>2210844</v>
      </c>
      <c r="N101" s="23" t="s">
        <v>1321</v>
      </c>
      <c r="O101" s="34">
        <v>0</v>
      </c>
      <c r="P101" s="54">
        <v>1</v>
      </c>
      <c r="Q101" s="54">
        <v>0</v>
      </c>
      <c r="R101" s="308">
        <f t="shared" si="46"/>
        <v>0</v>
      </c>
      <c r="S101" s="54">
        <v>1</v>
      </c>
      <c r="T101" s="308">
        <f t="shared" si="60"/>
        <v>1</v>
      </c>
      <c r="U101" s="54">
        <v>0</v>
      </c>
      <c r="V101" s="310">
        <f t="shared" si="61"/>
        <v>0</v>
      </c>
      <c r="W101" s="41">
        <v>0</v>
      </c>
      <c r="X101" s="310">
        <f t="shared" si="62"/>
        <v>0</v>
      </c>
      <c r="Y101" s="48">
        <v>0</v>
      </c>
      <c r="Z101" s="54">
        <v>0</v>
      </c>
      <c r="AA101" s="54">
        <v>0</v>
      </c>
      <c r="AB101" s="41">
        <v>0</v>
      </c>
      <c r="AC101" s="233" t="str">
        <f t="shared" si="35"/>
        <v xml:space="preserve"> -</v>
      </c>
      <c r="AD101" s="568" t="str">
        <f t="shared" si="36"/>
        <v xml:space="preserve"> -</v>
      </c>
      <c r="AE101" s="79">
        <f t="shared" si="37"/>
        <v>0</v>
      </c>
      <c r="AF101" s="568">
        <f t="shared" si="38"/>
        <v>0</v>
      </c>
      <c r="AG101" s="79" t="str">
        <f t="shared" si="39"/>
        <v xml:space="preserve"> -</v>
      </c>
      <c r="AH101" s="568" t="str">
        <f t="shared" si="40"/>
        <v xml:space="preserve"> -</v>
      </c>
      <c r="AI101" s="79" t="str">
        <f t="shared" si="41"/>
        <v xml:space="preserve"> -</v>
      </c>
      <c r="AJ101" s="568" t="str">
        <f t="shared" si="42"/>
        <v xml:space="preserve"> -</v>
      </c>
      <c r="AK101" s="809">
        <f t="shared" ref="AK101:AK102" si="69">+SUM(Y101:AB101)/P101</f>
        <v>0</v>
      </c>
      <c r="AL101" s="568">
        <f t="shared" si="44"/>
        <v>0</v>
      </c>
      <c r="AM101" s="810">
        <f t="shared" si="45"/>
        <v>0</v>
      </c>
      <c r="AN101" s="49">
        <v>0</v>
      </c>
      <c r="AO101" s="54">
        <v>0</v>
      </c>
      <c r="AP101" s="54">
        <v>0</v>
      </c>
      <c r="AQ101" s="116" t="str">
        <f t="shared" si="47"/>
        <v xml:space="preserve"> -</v>
      </c>
      <c r="AR101" s="277" t="str">
        <f t="shared" si="48"/>
        <v xml:space="preserve"> -</v>
      </c>
      <c r="AS101" s="48">
        <v>0</v>
      </c>
      <c r="AT101" s="54">
        <v>0</v>
      </c>
      <c r="AU101" s="54">
        <v>0</v>
      </c>
      <c r="AV101" s="116" t="str">
        <f t="shared" si="49"/>
        <v xml:space="preserve"> -</v>
      </c>
      <c r="AW101" s="277" t="str">
        <f t="shared" si="50"/>
        <v xml:space="preserve"> -</v>
      </c>
      <c r="AX101" s="49">
        <v>0</v>
      </c>
      <c r="AY101" s="54">
        <v>0</v>
      </c>
      <c r="AZ101" s="54">
        <v>0</v>
      </c>
      <c r="BA101" s="116" t="str">
        <f t="shared" si="51"/>
        <v xml:space="preserve"> -</v>
      </c>
      <c r="BB101" s="277" t="str">
        <f t="shared" si="52"/>
        <v xml:space="preserve"> -</v>
      </c>
      <c r="BC101" s="48">
        <v>0</v>
      </c>
      <c r="BD101" s="54">
        <v>0</v>
      </c>
      <c r="BE101" s="54">
        <v>0</v>
      </c>
      <c r="BF101" s="116" t="str">
        <f t="shared" si="53"/>
        <v xml:space="preserve"> -</v>
      </c>
      <c r="BG101" s="277" t="str">
        <f t="shared" si="54"/>
        <v xml:space="preserve"> -</v>
      </c>
      <c r="BH101" s="826">
        <f t="shared" si="55"/>
        <v>0</v>
      </c>
      <c r="BI101" s="827">
        <f t="shared" si="56"/>
        <v>0</v>
      </c>
      <c r="BJ101" s="827">
        <f t="shared" si="57"/>
        <v>0</v>
      </c>
      <c r="BK101" s="383" t="str">
        <f t="shared" si="58"/>
        <v xml:space="preserve"> -</v>
      </c>
      <c r="BL101" s="276" t="str">
        <f t="shared" si="59"/>
        <v xml:space="preserve"> -</v>
      </c>
      <c r="BM101" s="462" t="s">
        <v>1223</v>
      </c>
      <c r="BN101" s="186" t="s">
        <v>1320</v>
      </c>
      <c r="BO101" s="187" t="s">
        <v>1956</v>
      </c>
    </row>
    <row r="102" spans="2:67" ht="30" customHeight="1">
      <c r="B102" s="803"/>
      <c r="C102" s="804"/>
      <c r="D102" s="805"/>
      <c r="E102" s="710"/>
      <c r="F102" s="633"/>
      <c r="G102" s="876"/>
      <c r="H102" s="876"/>
      <c r="I102" s="878"/>
      <c r="J102" s="807"/>
      <c r="K102" s="808"/>
      <c r="L102" s="23" t="s">
        <v>121</v>
      </c>
      <c r="M102" s="122">
        <v>2210844</v>
      </c>
      <c r="N102" s="23" t="s">
        <v>1322</v>
      </c>
      <c r="O102" s="34">
        <v>0</v>
      </c>
      <c r="P102" s="54">
        <v>1</v>
      </c>
      <c r="Q102" s="54">
        <v>0</v>
      </c>
      <c r="R102" s="308">
        <f t="shared" si="46"/>
        <v>0</v>
      </c>
      <c r="S102" s="54">
        <v>1</v>
      </c>
      <c r="T102" s="308">
        <f t="shared" si="60"/>
        <v>1</v>
      </c>
      <c r="U102" s="54">
        <v>0</v>
      </c>
      <c r="V102" s="310">
        <f t="shared" si="61"/>
        <v>0</v>
      </c>
      <c r="W102" s="41">
        <v>0</v>
      </c>
      <c r="X102" s="310">
        <f t="shared" si="62"/>
        <v>0</v>
      </c>
      <c r="Y102" s="48">
        <v>0</v>
      </c>
      <c r="Z102" s="54">
        <v>0</v>
      </c>
      <c r="AA102" s="54">
        <v>0</v>
      </c>
      <c r="AB102" s="41">
        <v>0</v>
      </c>
      <c r="AC102" s="233" t="str">
        <f t="shared" si="35"/>
        <v xml:space="preserve"> -</v>
      </c>
      <c r="AD102" s="568" t="str">
        <f t="shared" si="36"/>
        <v xml:space="preserve"> -</v>
      </c>
      <c r="AE102" s="79">
        <f t="shared" si="37"/>
        <v>0</v>
      </c>
      <c r="AF102" s="568">
        <f t="shared" si="38"/>
        <v>0</v>
      </c>
      <c r="AG102" s="79" t="str">
        <f t="shared" si="39"/>
        <v xml:space="preserve"> -</v>
      </c>
      <c r="AH102" s="568" t="str">
        <f t="shared" si="40"/>
        <v xml:space="preserve"> -</v>
      </c>
      <c r="AI102" s="79" t="str">
        <f t="shared" si="41"/>
        <v xml:space="preserve"> -</v>
      </c>
      <c r="AJ102" s="568" t="str">
        <f t="shared" si="42"/>
        <v xml:space="preserve"> -</v>
      </c>
      <c r="AK102" s="809">
        <f t="shared" si="69"/>
        <v>0</v>
      </c>
      <c r="AL102" s="568">
        <f t="shared" si="44"/>
        <v>0</v>
      </c>
      <c r="AM102" s="810">
        <f t="shared" si="45"/>
        <v>0</v>
      </c>
      <c r="AN102" s="49">
        <v>0</v>
      </c>
      <c r="AO102" s="54">
        <v>0</v>
      </c>
      <c r="AP102" s="54">
        <v>0</v>
      </c>
      <c r="AQ102" s="116" t="str">
        <f t="shared" si="47"/>
        <v xml:space="preserve"> -</v>
      </c>
      <c r="AR102" s="277" t="str">
        <f t="shared" si="48"/>
        <v xml:space="preserve"> -</v>
      </c>
      <c r="AS102" s="48">
        <v>250000</v>
      </c>
      <c r="AT102" s="54">
        <v>0</v>
      </c>
      <c r="AU102" s="54">
        <v>0</v>
      </c>
      <c r="AV102" s="116">
        <f t="shared" si="49"/>
        <v>0</v>
      </c>
      <c r="AW102" s="277" t="str">
        <f t="shared" si="50"/>
        <v xml:space="preserve"> -</v>
      </c>
      <c r="AX102" s="49">
        <v>0</v>
      </c>
      <c r="AY102" s="54">
        <v>0</v>
      </c>
      <c r="AZ102" s="54">
        <v>0</v>
      </c>
      <c r="BA102" s="116" t="str">
        <f t="shared" si="51"/>
        <v xml:space="preserve"> -</v>
      </c>
      <c r="BB102" s="277" t="str">
        <f t="shared" si="52"/>
        <v xml:space="preserve"> -</v>
      </c>
      <c r="BC102" s="48">
        <v>0</v>
      </c>
      <c r="BD102" s="54">
        <v>0</v>
      </c>
      <c r="BE102" s="54">
        <v>0</v>
      </c>
      <c r="BF102" s="116" t="str">
        <f t="shared" si="53"/>
        <v xml:space="preserve"> -</v>
      </c>
      <c r="BG102" s="277" t="str">
        <f t="shared" si="54"/>
        <v xml:space="preserve"> -</v>
      </c>
      <c r="BH102" s="811">
        <f t="shared" si="55"/>
        <v>250000</v>
      </c>
      <c r="BI102" s="812">
        <f t="shared" si="56"/>
        <v>0</v>
      </c>
      <c r="BJ102" s="812">
        <f t="shared" si="57"/>
        <v>0</v>
      </c>
      <c r="BK102" s="381">
        <f t="shared" si="58"/>
        <v>0</v>
      </c>
      <c r="BL102" s="277" t="str">
        <f t="shared" si="59"/>
        <v xml:space="preserve"> -</v>
      </c>
      <c r="BM102" s="462" t="s">
        <v>1223</v>
      </c>
      <c r="BN102" s="186" t="s">
        <v>1229</v>
      </c>
      <c r="BO102" s="187" t="s">
        <v>1956</v>
      </c>
    </row>
    <row r="103" spans="2:67" ht="30" customHeight="1">
      <c r="B103" s="803"/>
      <c r="C103" s="804"/>
      <c r="D103" s="805"/>
      <c r="E103" s="710"/>
      <c r="F103" s="633"/>
      <c r="G103" s="876"/>
      <c r="H103" s="876"/>
      <c r="I103" s="878"/>
      <c r="J103" s="807"/>
      <c r="K103" s="808"/>
      <c r="L103" s="23" t="s">
        <v>122</v>
      </c>
      <c r="M103" s="122">
        <v>2210844</v>
      </c>
      <c r="N103" s="23" t="s">
        <v>1323</v>
      </c>
      <c r="O103" s="34">
        <v>1</v>
      </c>
      <c r="P103" s="54">
        <v>1</v>
      </c>
      <c r="Q103" s="54">
        <v>1</v>
      </c>
      <c r="R103" s="308">
        <v>0.25</v>
      </c>
      <c r="S103" s="54">
        <v>1</v>
      </c>
      <c r="T103" s="308">
        <v>0.25</v>
      </c>
      <c r="U103" s="54">
        <v>1</v>
      </c>
      <c r="V103" s="310">
        <v>0.25</v>
      </c>
      <c r="W103" s="41">
        <v>1</v>
      </c>
      <c r="X103" s="310">
        <v>0.25</v>
      </c>
      <c r="Y103" s="48">
        <v>1</v>
      </c>
      <c r="Z103" s="54">
        <v>1</v>
      </c>
      <c r="AA103" s="54">
        <v>0</v>
      </c>
      <c r="AB103" s="41">
        <v>0</v>
      </c>
      <c r="AC103" s="233">
        <f t="shared" si="35"/>
        <v>1</v>
      </c>
      <c r="AD103" s="568">
        <f t="shared" si="36"/>
        <v>1</v>
      </c>
      <c r="AE103" s="79">
        <f t="shared" si="37"/>
        <v>1</v>
      </c>
      <c r="AF103" s="568">
        <f t="shared" si="38"/>
        <v>1</v>
      </c>
      <c r="AG103" s="79">
        <f t="shared" si="39"/>
        <v>0</v>
      </c>
      <c r="AH103" s="568">
        <f t="shared" si="40"/>
        <v>0</v>
      </c>
      <c r="AI103" s="79">
        <f t="shared" si="41"/>
        <v>0</v>
      </c>
      <c r="AJ103" s="568">
        <f t="shared" si="42"/>
        <v>0</v>
      </c>
      <c r="AK103" s="809">
        <f t="shared" si="43"/>
        <v>0.5</v>
      </c>
      <c r="AL103" s="568">
        <f t="shared" si="44"/>
        <v>0.5</v>
      </c>
      <c r="AM103" s="810">
        <f t="shared" si="45"/>
        <v>0.5</v>
      </c>
      <c r="AN103" s="49">
        <v>0</v>
      </c>
      <c r="AO103" s="54">
        <v>0</v>
      </c>
      <c r="AP103" s="54">
        <v>0</v>
      </c>
      <c r="AQ103" s="116" t="str">
        <f t="shared" si="47"/>
        <v xml:space="preserve"> -</v>
      </c>
      <c r="AR103" s="277" t="str">
        <f t="shared" si="48"/>
        <v xml:space="preserve"> -</v>
      </c>
      <c r="AS103" s="48">
        <v>0</v>
      </c>
      <c r="AT103" s="54">
        <v>0</v>
      </c>
      <c r="AU103" s="54">
        <v>0</v>
      </c>
      <c r="AV103" s="116" t="str">
        <f t="shared" si="49"/>
        <v xml:space="preserve"> -</v>
      </c>
      <c r="AW103" s="277" t="str">
        <f t="shared" si="50"/>
        <v xml:space="preserve"> -</v>
      </c>
      <c r="AX103" s="49">
        <v>30000</v>
      </c>
      <c r="AY103" s="54">
        <v>0</v>
      </c>
      <c r="AZ103" s="54">
        <v>0</v>
      </c>
      <c r="BA103" s="116">
        <f t="shared" si="51"/>
        <v>0</v>
      </c>
      <c r="BB103" s="277" t="str">
        <f t="shared" si="52"/>
        <v xml:space="preserve"> -</v>
      </c>
      <c r="BC103" s="48">
        <v>30000</v>
      </c>
      <c r="BD103" s="54">
        <v>0</v>
      </c>
      <c r="BE103" s="54">
        <v>0</v>
      </c>
      <c r="BF103" s="116">
        <f t="shared" si="53"/>
        <v>0</v>
      </c>
      <c r="BG103" s="277" t="str">
        <f t="shared" si="54"/>
        <v xml:space="preserve"> -</v>
      </c>
      <c r="BH103" s="826">
        <f t="shared" si="55"/>
        <v>60000</v>
      </c>
      <c r="BI103" s="827">
        <f t="shared" si="56"/>
        <v>0</v>
      </c>
      <c r="BJ103" s="827">
        <f t="shared" si="57"/>
        <v>0</v>
      </c>
      <c r="BK103" s="383">
        <f t="shared" si="58"/>
        <v>0</v>
      </c>
      <c r="BL103" s="276" t="str">
        <f t="shared" si="59"/>
        <v xml:space="preserve"> -</v>
      </c>
      <c r="BM103" s="462" t="s">
        <v>1223</v>
      </c>
      <c r="BN103" s="186" t="s">
        <v>1229</v>
      </c>
      <c r="BO103" s="187" t="s">
        <v>1956</v>
      </c>
    </row>
    <row r="104" spans="2:67" ht="30" customHeight="1">
      <c r="B104" s="803"/>
      <c r="C104" s="804"/>
      <c r="D104" s="805"/>
      <c r="E104" s="710"/>
      <c r="F104" s="633"/>
      <c r="G104" s="876"/>
      <c r="H104" s="876"/>
      <c r="I104" s="878"/>
      <c r="J104" s="807"/>
      <c r="K104" s="808"/>
      <c r="L104" s="23" t="s">
        <v>123</v>
      </c>
      <c r="M104" s="122">
        <v>2210833</v>
      </c>
      <c r="N104" s="23" t="s">
        <v>1324</v>
      </c>
      <c r="O104" s="34">
        <v>1</v>
      </c>
      <c r="P104" s="54">
        <v>1</v>
      </c>
      <c r="Q104" s="54">
        <v>1</v>
      </c>
      <c r="R104" s="308">
        <v>0.25</v>
      </c>
      <c r="S104" s="54">
        <v>1</v>
      </c>
      <c r="T104" s="308">
        <v>0.25</v>
      </c>
      <c r="U104" s="54">
        <v>1</v>
      </c>
      <c r="V104" s="310">
        <v>0.25</v>
      </c>
      <c r="W104" s="41">
        <v>1</v>
      </c>
      <c r="X104" s="310">
        <v>0.25</v>
      </c>
      <c r="Y104" s="48">
        <v>1</v>
      </c>
      <c r="Z104" s="54">
        <v>1</v>
      </c>
      <c r="AA104" s="54">
        <v>0</v>
      </c>
      <c r="AB104" s="41">
        <v>0</v>
      </c>
      <c r="AC104" s="233">
        <f t="shared" si="35"/>
        <v>1</v>
      </c>
      <c r="AD104" s="568">
        <f t="shared" si="36"/>
        <v>1</v>
      </c>
      <c r="AE104" s="79">
        <f t="shared" si="37"/>
        <v>1</v>
      </c>
      <c r="AF104" s="568">
        <f t="shared" si="38"/>
        <v>1</v>
      </c>
      <c r="AG104" s="79">
        <f t="shared" si="39"/>
        <v>0</v>
      </c>
      <c r="AH104" s="568">
        <f t="shared" si="40"/>
        <v>0</v>
      </c>
      <c r="AI104" s="79">
        <f t="shared" si="41"/>
        <v>0</v>
      </c>
      <c r="AJ104" s="568">
        <f t="shared" si="42"/>
        <v>0</v>
      </c>
      <c r="AK104" s="809">
        <f t="shared" si="43"/>
        <v>0.5</v>
      </c>
      <c r="AL104" s="568">
        <f t="shared" si="44"/>
        <v>0.5</v>
      </c>
      <c r="AM104" s="810">
        <f t="shared" si="45"/>
        <v>0.5</v>
      </c>
      <c r="AN104" s="49">
        <v>47245</v>
      </c>
      <c r="AO104" s="54">
        <v>25101</v>
      </c>
      <c r="AP104" s="54">
        <v>0</v>
      </c>
      <c r="AQ104" s="116">
        <f t="shared" si="47"/>
        <v>0.53129431685892692</v>
      </c>
      <c r="AR104" s="277" t="str">
        <f t="shared" si="48"/>
        <v xml:space="preserve"> -</v>
      </c>
      <c r="AS104" s="48">
        <v>125000</v>
      </c>
      <c r="AT104" s="54">
        <v>65898</v>
      </c>
      <c r="AU104" s="54">
        <v>0</v>
      </c>
      <c r="AV104" s="116">
        <f t="shared" si="49"/>
        <v>0.52718399999999999</v>
      </c>
      <c r="AW104" s="277" t="str">
        <f t="shared" si="50"/>
        <v xml:space="preserve"> -</v>
      </c>
      <c r="AX104" s="49">
        <v>0</v>
      </c>
      <c r="AY104" s="54">
        <v>0</v>
      </c>
      <c r="AZ104" s="54">
        <v>0</v>
      </c>
      <c r="BA104" s="116" t="str">
        <f t="shared" si="51"/>
        <v xml:space="preserve"> -</v>
      </c>
      <c r="BB104" s="277" t="str">
        <f t="shared" si="52"/>
        <v xml:space="preserve"> -</v>
      </c>
      <c r="BC104" s="48">
        <v>0</v>
      </c>
      <c r="BD104" s="54">
        <v>0</v>
      </c>
      <c r="BE104" s="54">
        <v>0</v>
      </c>
      <c r="BF104" s="116" t="str">
        <f t="shared" si="53"/>
        <v xml:space="preserve"> -</v>
      </c>
      <c r="BG104" s="277" t="str">
        <f t="shared" si="54"/>
        <v xml:space="preserve"> -</v>
      </c>
      <c r="BH104" s="811">
        <f t="shared" si="55"/>
        <v>172245</v>
      </c>
      <c r="BI104" s="812">
        <f t="shared" si="56"/>
        <v>90999</v>
      </c>
      <c r="BJ104" s="812">
        <f t="shared" si="57"/>
        <v>0</v>
      </c>
      <c r="BK104" s="381">
        <f t="shared" si="58"/>
        <v>0.52831141687712269</v>
      </c>
      <c r="BL104" s="277" t="str">
        <f t="shared" si="59"/>
        <v xml:space="preserve"> -</v>
      </c>
      <c r="BM104" s="462" t="s">
        <v>1223</v>
      </c>
      <c r="BN104" s="186" t="s">
        <v>1229</v>
      </c>
      <c r="BO104" s="187" t="s">
        <v>1956</v>
      </c>
    </row>
    <row r="105" spans="2:67" ht="30" customHeight="1">
      <c r="B105" s="803"/>
      <c r="C105" s="804"/>
      <c r="D105" s="805"/>
      <c r="E105" s="710"/>
      <c r="F105" s="633"/>
      <c r="G105" s="876"/>
      <c r="H105" s="876"/>
      <c r="I105" s="878"/>
      <c r="J105" s="807"/>
      <c r="K105" s="808"/>
      <c r="L105" s="23" t="s">
        <v>124</v>
      </c>
      <c r="M105" s="122" t="s">
        <v>1219</v>
      </c>
      <c r="N105" s="23" t="s">
        <v>1325</v>
      </c>
      <c r="O105" s="34">
        <v>0</v>
      </c>
      <c r="P105" s="54">
        <v>1</v>
      </c>
      <c r="Q105" s="54">
        <v>0</v>
      </c>
      <c r="R105" s="308">
        <f t="shared" si="46"/>
        <v>0</v>
      </c>
      <c r="S105" s="54">
        <v>1</v>
      </c>
      <c r="T105" s="308">
        <f t="shared" si="60"/>
        <v>1</v>
      </c>
      <c r="U105" s="54">
        <v>0</v>
      </c>
      <c r="V105" s="310">
        <f t="shared" si="61"/>
        <v>0</v>
      </c>
      <c r="W105" s="41">
        <v>0</v>
      </c>
      <c r="X105" s="310">
        <f t="shared" si="62"/>
        <v>0</v>
      </c>
      <c r="Y105" s="48">
        <v>0</v>
      </c>
      <c r="Z105" s="54">
        <v>0</v>
      </c>
      <c r="AA105" s="54">
        <v>0</v>
      </c>
      <c r="AB105" s="41">
        <v>0</v>
      </c>
      <c r="AC105" s="233" t="str">
        <f t="shared" si="35"/>
        <v xml:space="preserve"> -</v>
      </c>
      <c r="AD105" s="568" t="str">
        <f t="shared" si="36"/>
        <v xml:space="preserve"> -</v>
      </c>
      <c r="AE105" s="79">
        <f t="shared" si="37"/>
        <v>0</v>
      </c>
      <c r="AF105" s="568">
        <f t="shared" si="38"/>
        <v>0</v>
      </c>
      <c r="AG105" s="79" t="str">
        <f t="shared" si="39"/>
        <v xml:space="preserve"> -</v>
      </c>
      <c r="AH105" s="568" t="str">
        <f t="shared" si="40"/>
        <v xml:space="preserve"> -</v>
      </c>
      <c r="AI105" s="79" t="str">
        <f t="shared" si="41"/>
        <v xml:space="preserve"> -</v>
      </c>
      <c r="AJ105" s="568" t="str">
        <f t="shared" si="42"/>
        <v xml:space="preserve"> -</v>
      </c>
      <c r="AK105" s="809">
        <f t="shared" ref="AK105" si="70">+SUM(Y105:AB105)/P105</f>
        <v>0</v>
      </c>
      <c r="AL105" s="568">
        <f t="shared" si="44"/>
        <v>0</v>
      </c>
      <c r="AM105" s="810">
        <f t="shared" si="45"/>
        <v>0</v>
      </c>
      <c r="AN105" s="49">
        <v>0</v>
      </c>
      <c r="AO105" s="54">
        <v>0</v>
      </c>
      <c r="AP105" s="54">
        <v>0</v>
      </c>
      <c r="AQ105" s="116" t="str">
        <f t="shared" si="47"/>
        <v xml:space="preserve"> -</v>
      </c>
      <c r="AR105" s="277" t="str">
        <f t="shared" si="48"/>
        <v xml:space="preserve"> -</v>
      </c>
      <c r="AS105" s="48">
        <v>200000</v>
      </c>
      <c r="AT105" s="54">
        <v>0</v>
      </c>
      <c r="AU105" s="54">
        <v>0</v>
      </c>
      <c r="AV105" s="116">
        <f t="shared" si="49"/>
        <v>0</v>
      </c>
      <c r="AW105" s="277" t="str">
        <f t="shared" si="50"/>
        <v xml:space="preserve"> -</v>
      </c>
      <c r="AX105" s="49">
        <v>0</v>
      </c>
      <c r="AY105" s="54">
        <v>0</v>
      </c>
      <c r="AZ105" s="54">
        <v>0</v>
      </c>
      <c r="BA105" s="116" t="str">
        <f t="shared" si="51"/>
        <v xml:space="preserve"> -</v>
      </c>
      <c r="BB105" s="277" t="str">
        <f t="shared" si="52"/>
        <v xml:space="preserve"> -</v>
      </c>
      <c r="BC105" s="48">
        <v>0</v>
      </c>
      <c r="BD105" s="54">
        <v>0</v>
      </c>
      <c r="BE105" s="54">
        <v>0</v>
      </c>
      <c r="BF105" s="116" t="str">
        <f t="shared" si="53"/>
        <v xml:space="preserve"> -</v>
      </c>
      <c r="BG105" s="277" t="str">
        <f t="shared" si="54"/>
        <v xml:space="preserve"> -</v>
      </c>
      <c r="BH105" s="826">
        <f t="shared" si="55"/>
        <v>200000</v>
      </c>
      <c r="BI105" s="827">
        <f t="shared" si="56"/>
        <v>0</v>
      </c>
      <c r="BJ105" s="827">
        <f t="shared" si="57"/>
        <v>0</v>
      </c>
      <c r="BK105" s="383">
        <f t="shared" si="58"/>
        <v>0</v>
      </c>
      <c r="BL105" s="276" t="str">
        <f t="shared" si="59"/>
        <v xml:space="preserve"> -</v>
      </c>
      <c r="BM105" s="462" t="s">
        <v>1223</v>
      </c>
      <c r="BN105" s="186" t="s">
        <v>1229</v>
      </c>
      <c r="BO105" s="187" t="s">
        <v>1956</v>
      </c>
    </row>
    <row r="106" spans="2:67" ht="30" customHeight="1">
      <c r="B106" s="803"/>
      <c r="C106" s="804"/>
      <c r="D106" s="805"/>
      <c r="E106" s="710"/>
      <c r="F106" s="633"/>
      <c r="G106" s="876"/>
      <c r="H106" s="876"/>
      <c r="I106" s="878"/>
      <c r="J106" s="807"/>
      <c r="K106" s="808"/>
      <c r="L106" s="23" t="s">
        <v>125</v>
      </c>
      <c r="M106" s="122">
        <v>2210100</v>
      </c>
      <c r="N106" s="23" t="s">
        <v>1326</v>
      </c>
      <c r="O106" s="34">
        <v>0</v>
      </c>
      <c r="P106" s="54">
        <v>1</v>
      </c>
      <c r="Q106" s="54">
        <v>0</v>
      </c>
      <c r="R106" s="308">
        <v>0</v>
      </c>
      <c r="S106" s="54">
        <v>1</v>
      </c>
      <c r="T106" s="308">
        <v>0.33</v>
      </c>
      <c r="U106" s="54">
        <v>1</v>
      </c>
      <c r="V106" s="310">
        <v>0.33</v>
      </c>
      <c r="W106" s="41">
        <v>1</v>
      </c>
      <c r="X106" s="310">
        <v>0.34</v>
      </c>
      <c r="Y106" s="48">
        <v>0</v>
      </c>
      <c r="Z106" s="54">
        <v>0</v>
      </c>
      <c r="AA106" s="54">
        <v>0</v>
      </c>
      <c r="AB106" s="41">
        <v>0</v>
      </c>
      <c r="AC106" s="233" t="str">
        <f t="shared" si="35"/>
        <v xml:space="preserve"> -</v>
      </c>
      <c r="AD106" s="568" t="str">
        <f t="shared" si="36"/>
        <v xml:space="preserve"> -</v>
      </c>
      <c r="AE106" s="79">
        <f t="shared" si="37"/>
        <v>0</v>
      </c>
      <c r="AF106" s="568">
        <f t="shared" si="38"/>
        <v>0</v>
      </c>
      <c r="AG106" s="79">
        <f t="shared" si="39"/>
        <v>0</v>
      </c>
      <c r="AH106" s="568">
        <f t="shared" si="40"/>
        <v>0</v>
      </c>
      <c r="AI106" s="79">
        <f t="shared" si="41"/>
        <v>0</v>
      </c>
      <c r="AJ106" s="568">
        <f t="shared" si="42"/>
        <v>0</v>
      </c>
      <c r="AK106" s="809">
        <f>+AVERAGE(Z106:AB106)/P106</f>
        <v>0</v>
      </c>
      <c r="AL106" s="568">
        <f t="shared" si="44"/>
        <v>0</v>
      </c>
      <c r="AM106" s="810">
        <f t="shared" si="45"/>
        <v>0</v>
      </c>
      <c r="AN106" s="49">
        <v>0</v>
      </c>
      <c r="AO106" s="54">
        <v>0</v>
      </c>
      <c r="AP106" s="54">
        <v>0</v>
      </c>
      <c r="AQ106" s="116" t="str">
        <f t="shared" si="47"/>
        <v xml:space="preserve"> -</v>
      </c>
      <c r="AR106" s="277" t="str">
        <f t="shared" si="48"/>
        <v xml:space="preserve"> -</v>
      </c>
      <c r="AS106" s="48">
        <v>250000</v>
      </c>
      <c r="AT106" s="54">
        <v>0</v>
      </c>
      <c r="AU106" s="54">
        <v>0</v>
      </c>
      <c r="AV106" s="116">
        <f t="shared" si="49"/>
        <v>0</v>
      </c>
      <c r="AW106" s="277" t="str">
        <f t="shared" si="50"/>
        <v xml:space="preserve"> -</v>
      </c>
      <c r="AX106" s="49">
        <v>500000</v>
      </c>
      <c r="AY106" s="54">
        <v>0</v>
      </c>
      <c r="AZ106" s="54">
        <v>0</v>
      </c>
      <c r="BA106" s="116">
        <f t="shared" si="51"/>
        <v>0</v>
      </c>
      <c r="BB106" s="277" t="str">
        <f t="shared" si="52"/>
        <v xml:space="preserve"> -</v>
      </c>
      <c r="BC106" s="48">
        <v>500000</v>
      </c>
      <c r="BD106" s="54">
        <v>0</v>
      </c>
      <c r="BE106" s="54">
        <v>0</v>
      </c>
      <c r="BF106" s="116">
        <f t="shared" si="53"/>
        <v>0</v>
      </c>
      <c r="BG106" s="277" t="str">
        <f t="shared" si="54"/>
        <v xml:space="preserve"> -</v>
      </c>
      <c r="BH106" s="811">
        <f t="shared" si="55"/>
        <v>1250000</v>
      </c>
      <c r="BI106" s="812">
        <f t="shared" si="56"/>
        <v>0</v>
      </c>
      <c r="BJ106" s="812">
        <f t="shared" si="57"/>
        <v>0</v>
      </c>
      <c r="BK106" s="381">
        <f t="shared" si="58"/>
        <v>0</v>
      </c>
      <c r="BL106" s="277" t="str">
        <f t="shared" si="59"/>
        <v xml:space="preserve"> -</v>
      </c>
      <c r="BM106" s="462" t="s">
        <v>1223</v>
      </c>
      <c r="BN106" s="186" t="s">
        <v>1229</v>
      </c>
      <c r="BO106" s="187" t="s">
        <v>1956</v>
      </c>
    </row>
    <row r="107" spans="2:67" ht="30" customHeight="1">
      <c r="B107" s="803"/>
      <c r="C107" s="804"/>
      <c r="D107" s="805"/>
      <c r="E107" s="710"/>
      <c r="F107" s="633"/>
      <c r="G107" s="876"/>
      <c r="H107" s="876"/>
      <c r="I107" s="879"/>
      <c r="J107" s="807"/>
      <c r="K107" s="808"/>
      <c r="L107" s="23" t="s">
        <v>126</v>
      </c>
      <c r="M107" s="122" t="s">
        <v>1219</v>
      </c>
      <c r="N107" s="23" t="s">
        <v>1327</v>
      </c>
      <c r="O107" s="34">
        <v>0</v>
      </c>
      <c r="P107" s="54">
        <v>4</v>
      </c>
      <c r="Q107" s="54">
        <v>0</v>
      </c>
      <c r="R107" s="308">
        <f t="shared" si="46"/>
        <v>0</v>
      </c>
      <c r="S107" s="54">
        <v>0</v>
      </c>
      <c r="T107" s="308">
        <f t="shared" si="60"/>
        <v>0</v>
      </c>
      <c r="U107" s="54">
        <v>2</v>
      </c>
      <c r="V107" s="310">
        <f t="shared" si="61"/>
        <v>0.5</v>
      </c>
      <c r="W107" s="41">
        <v>2</v>
      </c>
      <c r="X107" s="310">
        <f t="shared" si="62"/>
        <v>0.5</v>
      </c>
      <c r="Y107" s="48">
        <v>0</v>
      </c>
      <c r="Z107" s="54">
        <v>0</v>
      </c>
      <c r="AA107" s="54">
        <v>0</v>
      </c>
      <c r="AB107" s="41">
        <v>0</v>
      </c>
      <c r="AC107" s="233" t="str">
        <f t="shared" si="35"/>
        <v xml:space="preserve"> -</v>
      </c>
      <c r="AD107" s="568" t="str">
        <f t="shared" si="36"/>
        <v xml:space="preserve"> -</v>
      </c>
      <c r="AE107" s="79" t="str">
        <f t="shared" si="37"/>
        <v xml:space="preserve"> -</v>
      </c>
      <c r="AF107" s="568" t="str">
        <f t="shared" si="38"/>
        <v xml:space="preserve"> -</v>
      </c>
      <c r="AG107" s="79">
        <f t="shared" si="39"/>
        <v>0</v>
      </c>
      <c r="AH107" s="568">
        <f t="shared" si="40"/>
        <v>0</v>
      </c>
      <c r="AI107" s="79">
        <f t="shared" si="41"/>
        <v>0</v>
      </c>
      <c r="AJ107" s="568">
        <f t="shared" si="42"/>
        <v>0</v>
      </c>
      <c r="AK107" s="809">
        <f t="shared" ref="AK107:AK108" si="71">+SUM(Y107:AB107)/P107</f>
        <v>0</v>
      </c>
      <c r="AL107" s="568">
        <f t="shared" si="44"/>
        <v>0</v>
      </c>
      <c r="AM107" s="810">
        <f t="shared" si="45"/>
        <v>0</v>
      </c>
      <c r="AN107" s="49">
        <v>0</v>
      </c>
      <c r="AO107" s="54">
        <v>0</v>
      </c>
      <c r="AP107" s="54">
        <v>0</v>
      </c>
      <c r="AQ107" s="116" t="str">
        <f t="shared" si="47"/>
        <v xml:space="preserve"> -</v>
      </c>
      <c r="AR107" s="277" t="str">
        <f t="shared" si="48"/>
        <v xml:space="preserve"> -</v>
      </c>
      <c r="AS107" s="48">
        <v>0</v>
      </c>
      <c r="AT107" s="54">
        <v>0</v>
      </c>
      <c r="AU107" s="54">
        <v>0</v>
      </c>
      <c r="AV107" s="116" t="str">
        <f t="shared" si="49"/>
        <v xml:space="preserve"> -</v>
      </c>
      <c r="AW107" s="277" t="str">
        <f t="shared" si="50"/>
        <v xml:space="preserve"> -</v>
      </c>
      <c r="AX107" s="49">
        <v>0</v>
      </c>
      <c r="AY107" s="54">
        <v>0</v>
      </c>
      <c r="AZ107" s="54">
        <v>0</v>
      </c>
      <c r="BA107" s="116" t="str">
        <f t="shared" si="51"/>
        <v xml:space="preserve"> -</v>
      </c>
      <c r="BB107" s="277" t="str">
        <f t="shared" si="52"/>
        <v xml:space="preserve"> -</v>
      </c>
      <c r="BC107" s="48">
        <v>0</v>
      </c>
      <c r="BD107" s="54">
        <v>0</v>
      </c>
      <c r="BE107" s="54">
        <v>0</v>
      </c>
      <c r="BF107" s="116" t="str">
        <f t="shared" si="53"/>
        <v xml:space="preserve"> -</v>
      </c>
      <c r="BG107" s="277" t="str">
        <f t="shared" si="54"/>
        <v xml:space="preserve"> -</v>
      </c>
      <c r="BH107" s="826">
        <f t="shared" si="55"/>
        <v>0</v>
      </c>
      <c r="BI107" s="827">
        <f t="shared" si="56"/>
        <v>0</v>
      </c>
      <c r="BJ107" s="827">
        <f t="shared" si="57"/>
        <v>0</v>
      </c>
      <c r="BK107" s="383" t="str">
        <f t="shared" si="58"/>
        <v xml:space="preserve"> -</v>
      </c>
      <c r="BL107" s="276" t="str">
        <f t="shared" si="59"/>
        <v xml:space="preserve"> -</v>
      </c>
      <c r="BM107" s="462" t="s">
        <v>1223</v>
      </c>
      <c r="BN107" s="186" t="s">
        <v>1229</v>
      </c>
      <c r="BO107" s="187" t="s">
        <v>1956</v>
      </c>
    </row>
    <row r="108" spans="2:67" ht="45.75" customHeight="1">
      <c r="B108" s="803"/>
      <c r="C108" s="804"/>
      <c r="D108" s="805"/>
      <c r="E108" s="710"/>
      <c r="F108" s="633" t="s">
        <v>1179</v>
      </c>
      <c r="G108" s="849">
        <v>0.3</v>
      </c>
      <c r="H108" s="849">
        <v>0.6</v>
      </c>
      <c r="I108" s="701">
        <f>+H108-G108</f>
        <v>0.3</v>
      </c>
      <c r="J108" s="807"/>
      <c r="K108" s="808"/>
      <c r="L108" s="23" t="s">
        <v>128</v>
      </c>
      <c r="M108" s="122">
        <v>2210100</v>
      </c>
      <c r="N108" s="23" t="s">
        <v>1328</v>
      </c>
      <c r="O108" s="34">
        <v>0</v>
      </c>
      <c r="P108" s="54">
        <v>4</v>
      </c>
      <c r="Q108" s="54">
        <v>1</v>
      </c>
      <c r="R108" s="308">
        <f t="shared" si="46"/>
        <v>0.25</v>
      </c>
      <c r="S108" s="54">
        <v>1</v>
      </c>
      <c r="T108" s="308">
        <f t="shared" si="60"/>
        <v>0.25</v>
      </c>
      <c r="U108" s="54">
        <v>1</v>
      </c>
      <c r="V108" s="310">
        <f t="shared" si="61"/>
        <v>0.25</v>
      </c>
      <c r="W108" s="41">
        <v>1</v>
      </c>
      <c r="X108" s="310">
        <f t="shared" si="62"/>
        <v>0.25</v>
      </c>
      <c r="Y108" s="48">
        <v>1</v>
      </c>
      <c r="Z108" s="54">
        <v>0</v>
      </c>
      <c r="AA108" s="54">
        <v>0</v>
      </c>
      <c r="AB108" s="41">
        <v>0</v>
      </c>
      <c r="AC108" s="233">
        <f t="shared" si="35"/>
        <v>1</v>
      </c>
      <c r="AD108" s="568">
        <f t="shared" si="36"/>
        <v>1</v>
      </c>
      <c r="AE108" s="79">
        <f t="shared" si="37"/>
        <v>0</v>
      </c>
      <c r="AF108" s="568">
        <f t="shared" si="38"/>
        <v>0</v>
      </c>
      <c r="AG108" s="79">
        <f t="shared" si="39"/>
        <v>0</v>
      </c>
      <c r="AH108" s="568">
        <f t="shared" si="40"/>
        <v>0</v>
      </c>
      <c r="AI108" s="79">
        <f t="shared" si="41"/>
        <v>0</v>
      </c>
      <c r="AJ108" s="568">
        <f t="shared" si="42"/>
        <v>0</v>
      </c>
      <c r="AK108" s="809">
        <f t="shared" si="71"/>
        <v>0.25</v>
      </c>
      <c r="AL108" s="568">
        <f t="shared" si="44"/>
        <v>0.25</v>
      </c>
      <c r="AM108" s="810">
        <f t="shared" si="45"/>
        <v>0.25</v>
      </c>
      <c r="AN108" s="49">
        <v>0</v>
      </c>
      <c r="AO108" s="54">
        <v>0</v>
      </c>
      <c r="AP108" s="54">
        <v>0</v>
      </c>
      <c r="AQ108" s="116" t="str">
        <f t="shared" si="47"/>
        <v xml:space="preserve"> -</v>
      </c>
      <c r="AR108" s="277" t="str">
        <f t="shared" si="48"/>
        <v xml:space="preserve"> -</v>
      </c>
      <c r="AS108" s="48">
        <v>0</v>
      </c>
      <c r="AT108" s="54">
        <v>0</v>
      </c>
      <c r="AU108" s="54">
        <v>0</v>
      </c>
      <c r="AV108" s="116" t="str">
        <f t="shared" si="49"/>
        <v xml:space="preserve"> -</v>
      </c>
      <c r="AW108" s="277" t="str">
        <f t="shared" si="50"/>
        <v xml:space="preserve"> -</v>
      </c>
      <c r="AX108" s="49">
        <v>100000</v>
      </c>
      <c r="AY108" s="54">
        <v>0</v>
      </c>
      <c r="AZ108" s="54">
        <v>0</v>
      </c>
      <c r="BA108" s="116">
        <f t="shared" si="51"/>
        <v>0</v>
      </c>
      <c r="BB108" s="277" t="str">
        <f t="shared" si="52"/>
        <v xml:space="preserve"> -</v>
      </c>
      <c r="BC108" s="48">
        <v>100000</v>
      </c>
      <c r="BD108" s="54">
        <v>0</v>
      </c>
      <c r="BE108" s="54">
        <v>0</v>
      </c>
      <c r="BF108" s="116">
        <f t="shared" si="53"/>
        <v>0</v>
      </c>
      <c r="BG108" s="277" t="str">
        <f t="shared" si="54"/>
        <v xml:space="preserve"> -</v>
      </c>
      <c r="BH108" s="811">
        <f t="shared" si="55"/>
        <v>200000</v>
      </c>
      <c r="BI108" s="812">
        <f t="shared" si="56"/>
        <v>0</v>
      </c>
      <c r="BJ108" s="812">
        <f t="shared" si="57"/>
        <v>0</v>
      </c>
      <c r="BK108" s="381">
        <f t="shared" si="58"/>
        <v>0</v>
      </c>
      <c r="BL108" s="277" t="str">
        <f t="shared" si="59"/>
        <v xml:space="preserve"> -</v>
      </c>
      <c r="BM108" s="462" t="s">
        <v>1223</v>
      </c>
      <c r="BN108" s="186" t="s">
        <v>1229</v>
      </c>
      <c r="BO108" s="187" t="s">
        <v>1956</v>
      </c>
    </row>
    <row r="109" spans="2:67" ht="30" customHeight="1">
      <c r="B109" s="803"/>
      <c r="C109" s="804"/>
      <c r="D109" s="805"/>
      <c r="E109" s="710"/>
      <c r="F109" s="633"/>
      <c r="G109" s="849"/>
      <c r="H109" s="849"/>
      <c r="I109" s="702"/>
      <c r="J109" s="807"/>
      <c r="K109" s="808"/>
      <c r="L109" s="23" t="s">
        <v>127</v>
      </c>
      <c r="M109" s="122">
        <v>0</v>
      </c>
      <c r="N109" s="23" t="s">
        <v>1329</v>
      </c>
      <c r="O109" s="34">
        <v>0</v>
      </c>
      <c r="P109" s="81">
        <v>1</v>
      </c>
      <c r="Q109" s="81">
        <v>0</v>
      </c>
      <c r="R109" s="308">
        <v>0</v>
      </c>
      <c r="S109" s="54">
        <v>1</v>
      </c>
      <c r="T109" s="308">
        <v>0.33</v>
      </c>
      <c r="U109" s="54">
        <v>1</v>
      </c>
      <c r="V109" s="310">
        <v>0.33</v>
      </c>
      <c r="W109" s="41">
        <v>1</v>
      </c>
      <c r="X109" s="310">
        <v>0.34</v>
      </c>
      <c r="Y109" s="48">
        <v>0</v>
      </c>
      <c r="Z109" s="54">
        <v>0</v>
      </c>
      <c r="AA109" s="54">
        <v>0</v>
      </c>
      <c r="AB109" s="41">
        <v>0</v>
      </c>
      <c r="AC109" s="233" t="str">
        <f t="shared" si="35"/>
        <v xml:space="preserve"> -</v>
      </c>
      <c r="AD109" s="568" t="str">
        <f t="shared" si="36"/>
        <v xml:space="preserve"> -</v>
      </c>
      <c r="AE109" s="79">
        <f t="shared" si="37"/>
        <v>0</v>
      </c>
      <c r="AF109" s="568">
        <f t="shared" si="38"/>
        <v>0</v>
      </c>
      <c r="AG109" s="79">
        <f t="shared" si="39"/>
        <v>0</v>
      </c>
      <c r="AH109" s="568">
        <f t="shared" si="40"/>
        <v>0</v>
      </c>
      <c r="AI109" s="79">
        <f t="shared" si="41"/>
        <v>0</v>
      </c>
      <c r="AJ109" s="568">
        <f t="shared" si="42"/>
        <v>0</v>
      </c>
      <c r="AK109" s="809">
        <f t="shared" si="43"/>
        <v>0</v>
      </c>
      <c r="AL109" s="568">
        <f t="shared" si="44"/>
        <v>0</v>
      </c>
      <c r="AM109" s="810">
        <f t="shared" si="45"/>
        <v>0</v>
      </c>
      <c r="AN109" s="49">
        <v>150000</v>
      </c>
      <c r="AO109" s="54">
        <v>0</v>
      </c>
      <c r="AP109" s="54">
        <v>0</v>
      </c>
      <c r="AQ109" s="116">
        <f t="shared" si="47"/>
        <v>0</v>
      </c>
      <c r="AR109" s="277" t="str">
        <f t="shared" si="48"/>
        <v xml:space="preserve"> -</v>
      </c>
      <c r="AS109" s="48">
        <v>100000</v>
      </c>
      <c r="AT109" s="54">
        <v>0</v>
      </c>
      <c r="AU109" s="54">
        <v>0</v>
      </c>
      <c r="AV109" s="116">
        <f t="shared" si="49"/>
        <v>0</v>
      </c>
      <c r="AW109" s="277" t="str">
        <f t="shared" si="50"/>
        <v xml:space="preserve"> -</v>
      </c>
      <c r="AX109" s="49">
        <v>200000</v>
      </c>
      <c r="AY109" s="54">
        <v>0</v>
      </c>
      <c r="AZ109" s="54">
        <v>0</v>
      </c>
      <c r="BA109" s="116">
        <f t="shared" si="51"/>
        <v>0</v>
      </c>
      <c r="BB109" s="277" t="str">
        <f t="shared" si="52"/>
        <v xml:space="preserve"> -</v>
      </c>
      <c r="BC109" s="48">
        <v>200000</v>
      </c>
      <c r="BD109" s="54">
        <v>0</v>
      </c>
      <c r="BE109" s="54">
        <v>0</v>
      </c>
      <c r="BF109" s="116">
        <f t="shared" si="53"/>
        <v>0</v>
      </c>
      <c r="BG109" s="277" t="str">
        <f t="shared" si="54"/>
        <v xml:space="preserve"> -</v>
      </c>
      <c r="BH109" s="826">
        <f t="shared" si="55"/>
        <v>650000</v>
      </c>
      <c r="BI109" s="827">
        <f t="shared" si="56"/>
        <v>0</v>
      </c>
      <c r="BJ109" s="827">
        <f t="shared" si="57"/>
        <v>0</v>
      </c>
      <c r="BK109" s="383">
        <f t="shared" si="58"/>
        <v>0</v>
      </c>
      <c r="BL109" s="276" t="str">
        <f t="shared" si="59"/>
        <v xml:space="preserve"> -</v>
      </c>
      <c r="BM109" s="462" t="s">
        <v>1223</v>
      </c>
      <c r="BN109" s="186" t="s">
        <v>1229</v>
      </c>
      <c r="BO109" s="187" t="s">
        <v>1963</v>
      </c>
    </row>
    <row r="110" spans="2:67" ht="57.75" customHeight="1">
      <c r="B110" s="803"/>
      <c r="C110" s="804"/>
      <c r="D110" s="805"/>
      <c r="E110" s="710"/>
      <c r="F110" s="633"/>
      <c r="G110" s="849"/>
      <c r="H110" s="849"/>
      <c r="I110" s="702"/>
      <c r="J110" s="807"/>
      <c r="K110" s="808"/>
      <c r="L110" s="23" t="s">
        <v>129</v>
      </c>
      <c r="M110" s="122" t="s">
        <v>1969</v>
      </c>
      <c r="N110" s="23" t="s">
        <v>1330</v>
      </c>
      <c r="O110" s="34">
        <v>0</v>
      </c>
      <c r="P110" s="54">
        <v>1</v>
      </c>
      <c r="Q110" s="54">
        <v>1</v>
      </c>
      <c r="R110" s="308">
        <v>0.25</v>
      </c>
      <c r="S110" s="54">
        <v>1</v>
      </c>
      <c r="T110" s="308">
        <v>0.25</v>
      </c>
      <c r="U110" s="54">
        <v>1</v>
      </c>
      <c r="V110" s="310">
        <v>0.25</v>
      </c>
      <c r="W110" s="41">
        <v>1</v>
      </c>
      <c r="X110" s="310">
        <v>0.25</v>
      </c>
      <c r="Y110" s="48">
        <v>0</v>
      </c>
      <c r="Z110" s="54">
        <v>0</v>
      </c>
      <c r="AA110" s="54">
        <v>0</v>
      </c>
      <c r="AB110" s="41">
        <v>0</v>
      </c>
      <c r="AC110" s="233">
        <f t="shared" si="35"/>
        <v>0</v>
      </c>
      <c r="AD110" s="568">
        <f t="shared" si="36"/>
        <v>0</v>
      </c>
      <c r="AE110" s="79">
        <f t="shared" si="37"/>
        <v>0</v>
      </c>
      <c r="AF110" s="568">
        <f t="shared" si="38"/>
        <v>0</v>
      </c>
      <c r="AG110" s="79">
        <f t="shared" si="39"/>
        <v>0</v>
      </c>
      <c r="AH110" s="568">
        <f t="shared" si="40"/>
        <v>0</v>
      </c>
      <c r="AI110" s="79">
        <f t="shared" si="41"/>
        <v>0</v>
      </c>
      <c r="AJ110" s="568">
        <f t="shared" si="42"/>
        <v>0</v>
      </c>
      <c r="AK110" s="809">
        <f t="shared" si="43"/>
        <v>0</v>
      </c>
      <c r="AL110" s="568">
        <f t="shared" si="44"/>
        <v>0</v>
      </c>
      <c r="AM110" s="810">
        <f t="shared" si="45"/>
        <v>0</v>
      </c>
      <c r="AN110" s="49">
        <v>60000</v>
      </c>
      <c r="AO110" s="54">
        <v>0</v>
      </c>
      <c r="AP110" s="54">
        <v>0</v>
      </c>
      <c r="AQ110" s="116">
        <f t="shared" si="47"/>
        <v>0</v>
      </c>
      <c r="AR110" s="277" t="str">
        <f t="shared" si="48"/>
        <v xml:space="preserve"> -</v>
      </c>
      <c r="AS110" s="48">
        <v>0</v>
      </c>
      <c r="AT110" s="54">
        <v>0</v>
      </c>
      <c r="AU110" s="54">
        <v>0</v>
      </c>
      <c r="AV110" s="116" t="str">
        <f t="shared" si="49"/>
        <v xml:space="preserve"> -</v>
      </c>
      <c r="AW110" s="277" t="str">
        <f t="shared" si="50"/>
        <v xml:space="preserve"> -</v>
      </c>
      <c r="AX110" s="49">
        <v>100000</v>
      </c>
      <c r="AY110" s="54">
        <v>0</v>
      </c>
      <c r="AZ110" s="54">
        <v>0</v>
      </c>
      <c r="BA110" s="116">
        <f t="shared" si="51"/>
        <v>0</v>
      </c>
      <c r="BB110" s="277" t="str">
        <f t="shared" si="52"/>
        <v xml:space="preserve"> -</v>
      </c>
      <c r="BC110" s="48">
        <v>100000</v>
      </c>
      <c r="BD110" s="54">
        <v>0</v>
      </c>
      <c r="BE110" s="54">
        <v>0</v>
      </c>
      <c r="BF110" s="116">
        <f t="shared" si="53"/>
        <v>0</v>
      </c>
      <c r="BG110" s="277" t="str">
        <f t="shared" si="54"/>
        <v xml:space="preserve"> -</v>
      </c>
      <c r="BH110" s="811">
        <f t="shared" si="55"/>
        <v>260000</v>
      </c>
      <c r="BI110" s="812">
        <f t="shared" si="56"/>
        <v>0</v>
      </c>
      <c r="BJ110" s="812">
        <f t="shared" si="57"/>
        <v>0</v>
      </c>
      <c r="BK110" s="381">
        <f t="shared" si="58"/>
        <v>0</v>
      </c>
      <c r="BL110" s="277" t="str">
        <f t="shared" si="59"/>
        <v xml:space="preserve"> -</v>
      </c>
      <c r="BM110" s="462" t="s">
        <v>1223</v>
      </c>
      <c r="BN110" s="186" t="s">
        <v>1276</v>
      </c>
      <c r="BO110" s="187" t="s">
        <v>95</v>
      </c>
    </row>
    <row r="111" spans="2:67" ht="60" customHeight="1">
      <c r="B111" s="803"/>
      <c r="C111" s="804"/>
      <c r="D111" s="805"/>
      <c r="E111" s="710"/>
      <c r="F111" s="633"/>
      <c r="G111" s="849"/>
      <c r="H111" s="849"/>
      <c r="I111" s="702"/>
      <c r="J111" s="807"/>
      <c r="K111" s="808"/>
      <c r="L111" s="23" t="s">
        <v>130</v>
      </c>
      <c r="M111" s="122" t="s">
        <v>1970</v>
      </c>
      <c r="N111" s="23" t="s">
        <v>1331</v>
      </c>
      <c r="O111" s="34">
        <v>0</v>
      </c>
      <c r="P111" s="54">
        <v>1</v>
      </c>
      <c r="Q111" s="54">
        <v>1</v>
      </c>
      <c r="R111" s="308">
        <v>0.25</v>
      </c>
      <c r="S111" s="54">
        <v>1</v>
      </c>
      <c r="T111" s="308">
        <v>0.25</v>
      </c>
      <c r="U111" s="54">
        <v>1</v>
      </c>
      <c r="V111" s="310">
        <v>0.25</v>
      </c>
      <c r="W111" s="41">
        <v>1</v>
      </c>
      <c r="X111" s="310">
        <v>0.25</v>
      </c>
      <c r="Y111" s="48">
        <v>0</v>
      </c>
      <c r="Z111" s="54">
        <v>0</v>
      </c>
      <c r="AA111" s="54">
        <v>0</v>
      </c>
      <c r="AB111" s="41">
        <v>0</v>
      </c>
      <c r="AC111" s="233">
        <f t="shared" si="35"/>
        <v>0</v>
      </c>
      <c r="AD111" s="568">
        <f t="shared" si="36"/>
        <v>0</v>
      </c>
      <c r="AE111" s="79">
        <f t="shared" si="37"/>
        <v>0</v>
      </c>
      <c r="AF111" s="568">
        <f t="shared" si="38"/>
        <v>0</v>
      </c>
      <c r="AG111" s="79">
        <f t="shared" si="39"/>
        <v>0</v>
      </c>
      <c r="AH111" s="568">
        <f t="shared" si="40"/>
        <v>0</v>
      </c>
      <c r="AI111" s="79">
        <f t="shared" si="41"/>
        <v>0</v>
      </c>
      <c r="AJ111" s="568">
        <f t="shared" si="42"/>
        <v>0</v>
      </c>
      <c r="AK111" s="809">
        <f t="shared" si="43"/>
        <v>0</v>
      </c>
      <c r="AL111" s="568">
        <f t="shared" si="44"/>
        <v>0</v>
      </c>
      <c r="AM111" s="810">
        <f t="shared" si="45"/>
        <v>0</v>
      </c>
      <c r="AN111" s="49">
        <v>80000</v>
      </c>
      <c r="AO111" s="54">
        <v>0</v>
      </c>
      <c r="AP111" s="54">
        <v>0</v>
      </c>
      <c r="AQ111" s="116">
        <f t="shared" si="47"/>
        <v>0</v>
      </c>
      <c r="AR111" s="277" t="str">
        <f t="shared" si="48"/>
        <v xml:space="preserve"> -</v>
      </c>
      <c r="AS111" s="48">
        <v>30000</v>
      </c>
      <c r="AT111" s="54">
        <v>0</v>
      </c>
      <c r="AU111" s="54">
        <v>0</v>
      </c>
      <c r="AV111" s="116">
        <f t="shared" si="49"/>
        <v>0</v>
      </c>
      <c r="AW111" s="277" t="str">
        <f t="shared" si="50"/>
        <v xml:space="preserve"> -</v>
      </c>
      <c r="AX111" s="49">
        <v>0</v>
      </c>
      <c r="AY111" s="54">
        <v>0</v>
      </c>
      <c r="AZ111" s="54">
        <v>0</v>
      </c>
      <c r="BA111" s="116" t="str">
        <f t="shared" si="51"/>
        <v xml:space="preserve"> -</v>
      </c>
      <c r="BB111" s="277" t="str">
        <f t="shared" si="52"/>
        <v xml:space="preserve"> -</v>
      </c>
      <c r="BC111" s="48">
        <v>0</v>
      </c>
      <c r="BD111" s="54">
        <v>0</v>
      </c>
      <c r="BE111" s="54">
        <v>0</v>
      </c>
      <c r="BF111" s="116" t="str">
        <f t="shared" si="53"/>
        <v xml:space="preserve"> -</v>
      </c>
      <c r="BG111" s="277" t="str">
        <f t="shared" si="54"/>
        <v xml:space="preserve"> -</v>
      </c>
      <c r="BH111" s="826">
        <f t="shared" si="55"/>
        <v>110000</v>
      </c>
      <c r="BI111" s="827">
        <f t="shared" si="56"/>
        <v>0</v>
      </c>
      <c r="BJ111" s="827">
        <f t="shared" si="57"/>
        <v>0</v>
      </c>
      <c r="BK111" s="383">
        <f t="shared" si="58"/>
        <v>0</v>
      </c>
      <c r="BL111" s="276" t="str">
        <f t="shared" si="59"/>
        <v xml:space="preserve"> -</v>
      </c>
      <c r="BM111" s="462" t="s">
        <v>1223</v>
      </c>
      <c r="BN111" s="186" t="s">
        <v>1276</v>
      </c>
      <c r="BO111" s="187" t="s">
        <v>95</v>
      </c>
    </row>
    <row r="112" spans="2:67" ht="30" customHeight="1" thickBot="1">
      <c r="B112" s="803"/>
      <c r="C112" s="804"/>
      <c r="D112" s="805"/>
      <c r="E112" s="710"/>
      <c r="F112" s="633"/>
      <c r="G112" s="849"/>
      <c r="H112" s="849"/>
      <c r="I112" s="702"/>
      <c r="J112" s="843"/>
      <c r="K112" s="814"/>
      <c r="L112" s="25" t="s">
        <v>131</v>
      </c>
      <c r="M112" s="125" t="s">
        <v>1971</v>
      </c>
      <c r="N112" s="25" t="s">
        <v>1332</v>
      </c>
      <c r="O112" s="38">
        <v>0</v>
      </c>
      <c r="P112" s="313">
        <v>1</v>
      </c>
      <c r="Q112" s="313">
        <v>1</v>
      </c>
      <c r="R112" s="311">
        <v>0.25</v>
      </c>
      <c r="S112" s="98">
        <v>1</v>
      </c>
      <c r="T112" s="311">
        <v>0.25</v>
      </c>
      <c r="U112" s="98">
        <v>1</v>
      </c>
      <c r="V112" s="312">
        <v>0.25</v>
      </c>
      <c r="W112" s="44">
        <v>1</v>
      </c>
      <c r="X112" s="312">
        <v>0.25</v>
      </c>
      <c r="Y112" s="56">
        <v>0</v>
      </c>
      <c r="Z112" s="86">
        <v>0</v>
      </c>
      <c r="AA112" s="86">
        <v>0</v>
      </c>
      <c r="AB112" s="45">
        <v>0</v>
      </c>
      <c r="AC112" s="829">
        <f t="shared" si="35"/>
        <v>0</v>
      </c>
      <c r="AD112" s="565">
        <f t="shared" si="36"/>
        <v>0</v>
      </c>
      <c r="AE112" s="107">
        <f t="shared" si="37"/>
        <v>0</v>
      </c>
      <c r="AF112" s="565">
        <f t="shared" si="38"/>
        <v>0</v>
      </c>
      <c r="AG112" s="107">
        <f t="shared" si="39"/>
        <v>0</v>
      </c>
      <c r="AH112" s="565">
        <f t="shared" si="40"/>
        <v>0</v>
      </c>
      <c r="AI112" s="107">
        <f t="shared" si="41"/>
        <v>0</v>
      </c>
      <c r="AJ112" s="565">
        <f t="shared" si="42"/>
        <v>0</v>
      </c>
      <c r="AK112" s="830">
        <f t="shared" si="43"/>
        <v>0</v>
      </c>
      <c r="AL112" s="565">
        <f t="shared" si="44"/>
        <v>0</v>
      </c>
      <c r="AM112" s="831">
        <f t="shared" si="45"/>
        <v>0</v>
      </c>
      <c r="AN112" s="51">
        <v>70000</v>
      </c>
      <c r="AO112" s="98">
        <v>0</v>
      </c>
      <c r="AP112" s="98">
        <v>0</v>
      </c>
      <c r="AQ112" s="136">
        <f t="shared" si="47"/>
        <v>0</v>
      </c>
      <c r="AR112" s="280" t="str">
        <f t="shared" si="48"/>
        <v xml:space="preserve"> -</v>
      </c>
      <c r="AS112" s="50">
        <v>30000</v>
      </c>
      <c r="AT112" s="98">
        <v>0</v>
      </c>
      <c r="AU112" s="98">
        <v>0</v>
      </c>
      <c r="AV112" s="136">
        <f t="shared" si="49"/>
        <v>0</v>
      </c>
      <c r="AW112" s="280" t="str">
        <f t="shared" si="50"/>
        <v xml:space="preserve"> -</v>
      </c>
      <c r="AX112" s="51">
        <v>0</v>
      </c>
      <c r="AY112" s="98">
        <v>0</v>
      </c>
      <c r="AZ112" s="98">
        <v>0</v>
      </c>
      <c r="BA112" s="136" t="str">
        <f t="shared" si="51"/>
        <v xml:space="preserve"> -</v>
      </c>
      <c r="BB112" s="280" t="str">
        <f t="shared" si="52"/>
        <v xml:space="preserve"> -</v>
      </c>
      <c r="BC112" s="50">
        <v>0</v>
      </c>
      <c r="BD112" s="98">
        <v>0</v>
      </c>
      <c r="BE112" s="98">
        <v>0</v>
      </c>
      <c r="BF112" s="136" t="str">
        <f t="shared" si="53"/>
        <v xml:space="preserve"> -</v>
      </c>
      <c r="BG112" s="280" t="str">
        <f t="shared" si="54"/>
        <v xml:space="preserve"> -</v>
      </c>
      <c r="BH112" s="844">
        <f t="shared" si="55"/>
        <v>100000</v>
      </c>
      <c r="BI112" s="845">
        <f t="shared" si="56"/>
        <v>0</v>
      </c>
      <c r="BJ112" s="845">
        <f t="shared" si="57"/>
        <v>0</v>
      </c>
      <c r="BK112" s="384">
        <f t="shared" si="58"/>
        <v>0</v>
      </c>
      <c r="BL112" s="280" t="str">
        <f t="shared" si="59"/>
        <v xml:space="preserve"> -</v>
      </c>
      <c r="BM112" s="820" t="s">
        <v>1223</v>
      </c>
      <c r="BN112" s="821" t="s">
        <v>1276</v>
      </c>
      <c r="BO112" s="834" t="s">
        <v>95</v>
      </c>
    </row>
    <row r="113" spans="2:67" ht="30" customHeight="1">
      <c r="B113" s="803"/>
      <c r="C113" s="804"/>
      <c r="D113" s="805"/>
      <c r="E113" s="710"/>
      <c r="F113" s="633"/>
      <c r="G113" s="849"/>
      <c r="H113" s="849"/>
      <c r="I113" s="702"/>
      <c r="J113" s="793">
        <f>+RESUMEN!J23</f>
        <v>0.36666666666666659</v>
      </c>
      <c r="K113" s="794" t="s">
        <v>161</v>
      </c>
      <c r="L113" s="22" t="s">
        <v>132</v>
      </c>
      <c r="M113" s="127" t="s">
        <v>1219</v>
      </c>
      <c r="N113" s="22" t="s">
        <v>1333</v>
      </c>
      <c r="O113" s="33">
        <v>0</v>
      </c>
      <c r="P113" s="84">
        <v>3</v>
      </c>
      <c r="Q113" s="84">
        <v>3</v>
      </c>
      <c r="R113" s="307">
        <v>0.25</v>
      </c>
      <c r="S113" s="84">
        <v>3</v>
      </c>
      <c r="T113" s="307">
        <v>0.25</v>
      </c>
      <c r="U113" s="84">
        <v>3</v>
      </c>
      <c r="V113" s="309">
        <v>0.25</v>
      </c>
      <c r="W113" s="40">
        <v>3</v>
      </c>
      <c r="X113" s="316">
        <v>0.25</v>
      </c>
      <c r="Y113" s="46">
        <v>3</v>
      </c>
      <c r="Z113" s="84">
        <v>1</v>
      </c>
      <c r="AA113" s="84">
        <v>0</v>
      </c>
      <c r="AB113" s="40">
        <v>0</v>
      </c>
      <c r="AC113" s="231">
        <f t="shared" si="35"/>
        <v>1</v>
      </c>
      <c r="AD113" s="795">
        <f t="shared" si="36"/>
        <v>1</v>
      </c>
      <c r="AE113" s="87">
        <f t="shared" si="37"/>
        <v>0.33333333333333331</v>
      </c>
      <c r="AF113" s="795">
        <f t="shared" si="38"/>
        <v>0.33333333333333331</v>
      </c>
      <c r="AG113" s="87">
        <f t="shared" si="39"/>
        <v>0</v>
      </c>
      <c r="AH113" s="795">
        <f t="shared" si="40"/>
        <v>0</v>
      </c>
      <c r="AI113" s="87">
        <f t="shared" si="41"/>
        <v>0</v>
      </c>
      <c r="AJ113" s="795">
        <f t="shared" si="42"/>
        <v>0</v>
      </c>
      <c r="AK113" s="796">
        <f t="shared" si="43"/>
        <v>0.33333333333333331</v>
      </c>
      <c r="AL113" s="795">
        <f t="shared" si="44"/>
        <v>0.33333333333333331</v>
      </c>
      <c r="AM113" s="797">
        <f t="shared" si="45"/>
        <v>0.33333333333333331</v>
      </c>
      <c r="AN113" s="46">
        <v>0</v>
      </c>
      <c r="AO113" s="84">
        <v>0</v>
      </c>
      <c r="AP113" s="84">
        <v>0</v>
      </c>
      <c r="AQ113" s="135" t="str">
        <f t="shared" si="47"/>
        <v xml:space="preserve"> -</v>
      </c>
      <c r="AR113" s="283" t="str">
        <f t="shared" si="48"/>
        <v xml:space="preserve"> -</v>
      </c>
      <c r="AS113" s="46">
        <v>0</v>
      </c>
      <c r="AT113" s="84">
        <v>0</v>
      </c>
      <c r="AU113" s="84">
        <v>0</v>
      </c>
      <c r="AV113" s="135" t="str">
        <f t="shared" si="49"/>
        <v xml:space="preserve"> -</v>
      </c>
      <c r="AW113" s="283" t="str">
        <f t="shared" si="50"/>
        <v xml:space="preserve"> -</v>
      </c>
      <c r="AX113" s="47">
        <v>0</v>
      </c>
      <c r="AY113" s="84">
        <v>0</v>
      </c>
      <c r="AZ113" s="84">
        <v>0</v>
      </c>
      <c r="BA113" s="135" t="str">
        <f t="shared" si="51"/>
        <v xml:space="preserve"> -</v>
      </c>
      <c r="BB113" s="283" t="str">
        <f t="shared" si="52"/>
        <v xml:space="preserve"> -</v>
      </c>
      <c r="BC113" s="46">
        <v>0</v>
      </c>
      <c r="BD113" s="84">
        <v>0</v>
      </c>
      <c r="BE113" s="84">
        <v>0</v>
      </c>
      <c r="BF113" s="135" t="str">
        <f t="shared" si="53"/>
        <v xml:space="preserve"> -</v>
      </c>
      <c r="BG113" s="283" t="str">
        <f t="shared" si="54"/>
        <v xml:space="preserve"> -</v>
      </c>
      <c r="BH113" s="798">
        <f t="shared" si="55"/>
        <v>0</v>
      </c>
      <c r="BI113" s="799">
        <f t="shared" si="56"/>
        <v>0</v>
      </c>
      <c r="BJ113" s="799">
        <f t="shared" si="57"/>
        <v>0</v>
      </c>
      <c r="BK113" s="380" t="str">
        <f t="shared" si="58"/>
        <v xml:space="preserve"> -</v>
      </c>
      <c r="BL113" s="283" t="str">
        <f t="shared" si="59"/>
        <v xml:space="preserve"> -</v>
      </c>
      <c r="BM113" s="800" t="s">
        <v>1223</v>
      </c>
      <c r="BN113" s="846" t="s">
        <v>1229</v>
      </c>
      <c r="BO113" s="839" t="s">
        <v>1955</v>
      </c>
    </row>
    <row r="114" spans="2:67" ht="30" customHeight="1">
      <c r="B114" s="803"/>
      <c r="C114" s="804"/>
      <c r="D114" s="805"/>
      <c r="E114" s="710"/>
      <c r="F114" s="633"/>
      <c r="G114" s="849"/>
      <c r="H114" s="849"/>
      <c r="I114" s="702"/>
      <c r="J114" s="807"/>
      <c r="K114" s="808"/>
      <c r="L114" s="23" t="s">
        <v>133</v>
      </c>
      <c r="M114" s="122" t="s">
        <v>1219</v>
      </c>
      <c r="N114" s="23" t="s">
        <v>1334</v>
      </c>
      <c r="O114" s="34">
        <v>0</v>
      </c>
      <c r="P114" s="54">
        <v>16</v>
      </c>
      <c r="Q114" s="54">
        <v>4</v>
      </c>
      <c r="R114" s="308">
        <f t="shared" si="46"/>
        <v>0.25</v>
      </c>
      <c r="S114" s="54">
        <v>4</v>
      </c>
      <c r="T114" s="308">
        <f t="shared" si="60"/>
        <v>0.25</v>
      </c>
      <c r="U114" s="54">
        <v>4</v>
      </c>
      <c r="V114" s="310">
        <f t="shared" si="61"/>
        <v>0.25</v>
      </c>
      <c r="W114" s="41">
        <v>4</v>
      </c>
      <c r="X114" s="317">
        <f t="shared" si="62"/>
        <v>0.25</v>
      </c>
      <c r="Y114" s="48">
        <v>4</v>
      </c>
      <c r="Z114" s="54">
        <v>0</v>
      </c>
      <c r="AA114" s="54">
        <v>0</v>
      </c>
      <c r="AB114" s="41">
        <v>0</v>
      </c>
      <c r="AC114" s="233">
        <f t="shared" si="35"/>
        <v>1</v>
      </c>
      <c r="AD114" s="568">
        <f t="shared" si="36"/>
        <v>1</v>
      </c>
      <c r="AE114" s="79">
        <f t="shared" si="37"/>
        <v>0</v>
      </c>
      <c r="AF114" s="568">
        <f t="shared" si="38"/>
        <v>0</v>
      </c>
      <c r="AG114" s="79">
        <f t="shared" si="39"/>
        <v>0</v>
      </c>
      <c r="AH114" s="568">
        <f t="shared" si="40"/>
        <v>0</v>
      </c>
      <c r="AI114" s="79">
        <f t="shared" si="41"/>
        <v>0</v>
      </c>
      <c r="AJ114" s="568">
        <f t="shared" si="42"/>
        <v>0</v>
      </c>
      <c r="AK114" s="809">
        <f t="shared" ref="AK114" si="72">+SUM(Y114:AB114)/P114</f>
        <v>0.25</v>
      </c>
      <c r="AL114" s="568">
        <f t="shared" si="44"/>
        <v>0.25</v>
      </c>
      <c r="AM114" s="810">
        <f t="shared" si="45"/>
        <v>0.25</v>
      </c>
      <c r="AN114" s="48">
        <v>0</v>
      </c>
      <c r="AO114" s="54">
        <v>0</v>
      </c>
      <c r="AP114" s="54">
        <v>0</v>
      </c>
      <c r="AQ114" s="116" t="str">
        <f t="shared" si="47"/>
        <v xml:space="preserve"> -</v>
      </c>
      <c r="AR114" s="277" t="str">
        <f t="shared" si="48"/>
        <v xml:space="preserve"> -</v>
      </c>
      <c r="AS114" s="48">
        <v>0</v>
      </c>
      <c r="AT114" s="54">
        <v>0</v>
      </c>
      <c r="AU114" s="54">
        <v>0</v>
      </c>
      <c r="AV114" s="116" t="str">
        <f t="shared" si="49"/>
        <v xml:space="preserve"> -</v>
      </c>
      <c r="AW114" s="277" t="str">
        <f t="shared" si="50"/>
        <v xml:space="preserve"> -</v>
      </c>
      <c r="AX114" s="49">
        <v>0</v>
      </c>
      <c r="AY114" s="54">
        <v>0</v>
      </c>
      <c r="AZ114" s="54">
        <v>0</v>
      </c>
      <c r="BA114" s="116" t="str">
        <f t="shared" si="51"/>
        <v xml:space="preserve"> -</v>
      </c>
      <c r="BB114" s="277" t="str">
        <f t="shared" si="52"/>
        <v xml:space="preserve"> -</v>
      </c>
      <c r="BC114" s="48">
        <v>0</v>
      </c>
      <c r="BD114" s="81">
        <v>0</v>
      </c>
      <c r="BE114" s="81">
        <v>0</v>
      </c>
      <c r="BF114" s="116" t="str">
        <f t="shared" si="53"/>
        <v xml:space="preserve"> -</v>
      </c>
      <c r="BG114" s="277" t="str">
        <f t="shared" si="54"/>
        <v xml:space="preserve"> -</v>
      </c>
      <c r="BH114" s="811">
        <f t="shared" si="55"/>
        <v>0</v>
      </c>
      <c r="BI114" s="812">
        <f t="shared" si="56"/>
        <v>0</v>
      </c>
      <c r="BJ114" s="812">
        <f t="shared" si="57"/>
        <v>0</v>
      </c>
      <c r="BK114" s="381" t="str">
        <f t="shared" si="58"/>
        <v xml:space="preserve"> -</v>
      </c>
      <c r="BL114" s="277" t="str">
        <f t="shared" si="59"/>
        <v xml:space="preserve"> -</v>
      </c>
      <c r="BM114" s="462" t="s">
        <v>1223</v>
      </c>
      <c r="BN114" s="847" t="s">
        <v>1229</v>
      </c>
      <c r="BO114" s="187" t="s">
        <v>1955</v>
      </c>
    </row>
    <row r="115" spans="2:67" ht="30" customHeight="1">
      <c r="B115" s="803"/>
      <c r="C115" s="804"/>
      <c r="D115" s="805"/>
      <c r="E115" s="710"/>
      <c r="F115" s="633"/>
      <c r="G115" s="849"/>
      <c r="H115" s="849"/>
      <c r="I115" s="702"/>
      <c r="J115" s="807"/>
      <c r="K115" s="808"/>
      <c r="L115" s="23" t="s">
        <v>134</v>
      </c>
      <c r="M115" s="122">
        <v>2210277</v>
      </c>
      <c r="N115" s="23" t="s">
        <v>1335</v>
      </c>
      <c r="O115" s="34">
        <v>0</v>
      </c>
      <c r="P115" s="54">
        <v>1</v>
      </c>
      <c r="Q115" s="54">
        <v>1</v>
      </c>
      <c r="R115" s="308">
        <v>0.25</v>
      </c>
      <c r="S115" s="54">
        <v>1</v>
      </c>
      <c r="T115" s="308">
        <v>0.25</v>
      </c>
      <c r="U115" s="54">
        <v>1</v>
      </c>
      <c r="V115" s="310">
        <v>0.25</v>
      </c>
      <c r="W115" s="41">
        <v>1</v>
      </c>
      <c r="X115" s="317">
        <v>0.25</v>
      </c>
      <c r="Y115" s="48">
        <v>0.3</v>
      </c>
      <c r="Z115" s="54">
        <v>0.3</v>
      </c>
      <c r="AA115" s="54">
        <v>0</v>
      </c>
      <c r="AB115" s="41">
        <v>0</v>
      </c>
      <c r="AC115" s="233">
        <f t="shared" si="35"/>
        <v>0.3</v>
      </c>
      <c r="AD115" s="568">
        <f t="shared" si="36"/>
        <v>0.3</v>
      </c>
      <c r="AE115" s="79">
        <f t="shared" si="37"/>
        <v>0.3</v>
      </c>
      <c r="AF115" s="568">
        <f t="shared" si="38"/>
        <v>0.3</v>
      </c>
      <c r="AG115" s="79">
        <f t="shared" si="39"/>
        <v>0</v>
      </c>
      <c r="AH115" s="568">
        <f t="shared" si="40"/>
        <v>0</v>
      </c>
      <c r="AI115" s="79">
        <f t="shared" si="41"/>
        <v>0</v>
      </c>
      <c r="AJ115" s="568">
        <f t="shared" si="42"/>
        <v>0</v>
      </c>
      <c r="AK115" s="809">
        <f t="shared" si="43"/>
        <v>0.15</v>
      </c>
      <c r="AL115" s="568">
        <f t="shared" si="44"/>
        <v>0.15</v>
      </c>
      <c r="AM115" s="810">
        <f t="shared" si="45"/>
        <v>0.15</v>
      </c>
      <c r="AN115" s="48">
        <v>68500</v>
      </c>
      <c r="AO115" s="54">
        <v>59940</v>
      </c>
      <c r="AP115" s="54">
        <v>0</v>
      </c>
      <c r="AQ115" s="116">
        <f t="shared" si="47"/>
        <v>0.87503649635036496</v>
      </c>
      <c r="AR115" s="277" t="str">
        <f t="shared" si="48"/>
        <v xml:space="preserve"> -</v>
      </c>
      <c r="AS115" s="48">
        <v>350000</v>
      </c>
      <c r="AT115" s="54">
        <v>0</v>
      </c>
      <c r="AU115" s="54">
        <v>0</v>
      </c>
      <c r="AV115" s="116">
        <f t="shared" si="49"/>
        <v>0</v>
      </c>
      <c r="AW115" s="277" t="str">
        <f t="shared" si="50"/>
        <v xml:space="preserve"> -</v>
      </c>
      <c r="AX115" s="49">
        <v>0</v>
      </c>
      <c r="AY115" s="54">
        <v>0</v>
      </c>
      <c r="AZ115" s="54">
        <v>0</v>
      </c>
      <c r="BA115" s="116" t="str">
        <f t="shared" si="51"/>
        <v xml:space="preserve"> -</v>
      </c>
      <c r="BB115" s="277" t="str">
        <f t="shared" si="52"/>
        <v xml:space="preserve"> -</v>
      </c>
      <c r="BC115" s="48">
        <v>0</v>
      </c>
      <c r="BD115" s="54">
        <v>0</v>
      </c>
      <c r="BE115" s="54">
        <v>0</v>
      </c>
      <c r="BF115" s="116" t="str">
        <f t="shared" si="53"/>
        <v xml:space="preserve"> -</v>
      </c>
      <c r="BG115" s="277" t="str">
        <f t="shared" si="54"/>
        <v xml:space="preserve"> -</v>
      </c>
      <c r="BH115" s="826">
        <f t="shared" si="55"/>
        <v>418500</v>
      </c>
      <c r="BI115" s="827">
        <f t="shared" si="56"/>
        <v>59940</v>
      </c>
      <c r="BJ115" s="827">
        <f t="shared" si="57"/>
        <v>0</v>
      </c>
      <c r="BK115" s="383">
        <f t="shared" si="58"/>
        <v>0.1432258064516129</v>
      </c>
      <c r="BL115" s="276" t="str">
        <f t="shared" si="59"/>
        <v xml:space="preserve"> -</v>
      </c>
      <c r="BM115" s="462" t="s">
        <v>1223</v>
      </c>
      <c r="BN115" s="847" t="s">
        <v>1229</v>
      </c>
      <c r="BO115" s="187" t="s">
        <v>1955</v>
      </c>
    </row>
    <row r="116" spans="2:67" ht="30" customHeight="1">
      <c r="B116" s="803"/>
      <c r="C116" s="804"/>
      <c r="D116" s="805"/>
      <c r="E116" s="710"/>
      <c r="F116" s="633"/>
      <c r="G116" s="849"/>
      <c r="H116" s="849"/>
      <c r="I116" s="703"/>
      <c r="J116" s="807"/>
      <c r="K116" s="808"/>
      <c r="L116" s="23" t="s">
        <v>135</v>
      </c>
      <c r="M116" s="122" t="s">
        <v>1219</v>
      </c>
      <c r="N116" s="23" t="s">
        <v>1336</v>
      </c>
      <c r="O116" s="34">
        <v>1</v>
      </c>
      <c r="P116" s="54">
        <v>1</v>
      </c>
      <c r="Q116" s="54">
        <v>0</v>
      </c>
      <c r="R116" s="308">
        <f t="shared" si="46"/>
        <v>0</v>
      </c>
      <c r="S116" s="54">
        <v>1</v>
      </c>
      <c r="T116" s="308">
        <f t="shared" si="60"/>
        <v>1</v>
      </c>
      <c r="U116" s="54">
        <v>0</v>
      </c>
      <c r="V116" s="310">
        <f t="shared" si="61"/>
        <v>0</v>
      </c>
      <c r="W116" s="41">
        <v>0</v>
      </c>
      <c r="X116" s="317">
        <f t="shared" si="62"/>
        <v>0</v>
      </c>
      <c r="Y116" s="48">
        <v>0</v>
      </c>
      <c r="Z116" s="54">
        <v>0.7</v>
      </c>
      <c r="AA116" s="54">
        <v>0</v>
      </c>
      <c r="AB116" s="41">
        <v>0</v>
      </c>
      <c r="AC116" s="233" t="str">
        <f t="shared" si="35"/>
        <v xml:space="preserve"> -</v>
      </c>
      <c r="AD116" s="568" t="str">
        <f t="shared" si="36"/>
        <v xml:space="preserve"> -</v>
      </c>
      <c r="AE116" s="79">
        <f t="shared" si="37"/>
        <v>0.7</v>
      </c>
      <c r="AF116" s="568">
        <f t="shared" si="38"/>
        <v>0.7</v>
      </c>
      <c r="AG116" s="79" t="str">
        <f t="shared" si="39"/>
        <v xml:space="preserve"> -</v>
      </c>
      <c r="AH116" s="568" t="str">
        <f t="shared" si="40"/>
        <v xml:space="preserve"> -</v>
      </c>
      <c r="AI116" s="79" t="str">
        <f t="shared" si="41"/>
        <v xml:space="preserve"> -</v>
      </c>
      <c r="AJ116" s="568" t="str">
        <f t="shared" si="42"/>
        <v xml:space="preserve"> -</v>
      </c>
      <c r="AK116" s="809">
        <f t="shared" ref="AK116:AK117" si="73">+SUM(Y116:AB116)/P116</f>
        <v>0.7</v>
      </c>
      <c r="AL116" s="568">
        <f t="shared" si="44"/>
        <v>0.7</v>
      </c>
      <c r="AM116" s="810">
        <f t="shared" si="45"/>
        <v>0.7</v>
      </c>
      <c r="AN116" s="48">
        <v>0</v>
      </c>
      <c r="AO116" s="54">
        <v>0</v>
      </c>
      <c r="AP116" s="54">
        <v>0</v>
      </c>
      <c r="AQ116" s="116" t="str">
        <f t="shared" si="47"/>
        <v xml:space="preserve"> -</v>
      </c>
      <c r="AR116" s="277" t="str">
        <f t="shared" si="48"/>
        <v xml:space="preserve"> -</v>
      </c>
      <c r="AS116" s="48">
        <v>0</v>
      </c>
      <c r="AT116" s="54">
        <v>0</v>
      </c>
      <c r="AU116" s="54">
        <v>0</v>
      </c>
      <c r="AV116" s="116" t="str">
        <f t="shared" si="49"/>
        <v xml:space="preserve"> -</v>
      </c>
      <c r="AW116" s="277" t="str">
        <f t="shared" si="50"/>
        <v xml:space="preserve"> -</v>
      </c>
      <c r="AX116" s="49">
        <v>0</v>
      </c>
      <c r="AY116" s="54">
        <v>0</v>
      </c>
      <c r="AZ116" s="54">
        <v>0</v>
      </c>
      <c r="BA116" s="116" t="str">
        <f t="shared" si="51"/>
        <v xml:space="preserve"> -</v>
      </c>
      <c r="BB116" s="277" t="str">
        <f t="shared" si="52"/>
        <v xml:space="preserve"> -</v>
      </c>
      <c r="BC116" s="48">
        <v>0</v>
      </c>
      <c r="BD116" s="54">
        <v>0</v>
      </c>
      <c r="BE116" s="54">
        <v>0</v>
      </c>
      <c r="BF116" s="116" t="str">
        <f t="shared" si="53"/>
        <v xml:space="preserve"> -</v>
      </c>
      <c r="BG116" s="277" t="str">
        <f t="shared" si="54"/>
        <v xml:space="preserve"> -</v>
      </c>
      <c r="BH116" s="811">
        <f t="shared" si="55"/>
        <v>0</v>
      </c>
      <c r="BI116" s="812">
        <f t="shared" si="56"/>
        <v>0</v>
      </c>
      <c r="BJ116" s="812">
        <f t="shared" si="57"/>
        <v>0</v>
      </c>
      <c r="BK116" s="381" t="str">
        <f t="shared" si="58"/>
        <v xml:space="preserve"> -</v>
      </c>
      <c r="BL116" s="277" t="str">
        <f t="shared" si="59"/>
        <v xml:space="preserve"> -</v>
      </c>
      <c r="BM116" s="462" t="s">
        <v>1223</v>
      </c>
      <c r="BN116" s="847" t="s">
        <v>1229</v>
      </c>
      <c r="BO116" s="187" t="s">
        <v>1955</v>
      </c>
    </row>
    <row r="117" spans="2:67" ht="45" customHeight="1" thickBot="1">
      <c r="B117" s="803"/>
      <c r="C117" s="804"/>
      <c r="D117" s="805"/>
      <c r="E117" s="710"/>
      <c r="F117" s="633" t="s">
        <v>228</v>
      </c>
      <c r="G117" s="705">
        <v>53.3</v>
      </c>
      <c r="H117" s="695">
        <v>80</v>
      </c>
      <c r="I117" s="697">
        <f>+H117-G117</f>
        <v>26.700000000000003</v>
      </c>
      <c r="J117" s="813"/>
      <c r="K117" s="828"/>
      <c r="L117" s="26" t="s">
        <v>136</v>
      </c>
      <c r="M117" s="109" t="s">
        <v>1972</v>
      </c>
      <c r="N117" s="26" t="s">
        <v>1337</v>
      </c>
      <c r="O117" s="39">
        <v>1</v>
      </c>
      <c r="P117" s="86">
        <v>5</v>
      </c>
      <c r="Q117" s="86">
        <v>2</v>
      </c>
      <c r="R117" s="318">
        <f t="shared" si="46"/>
        <v>0.4</v>
      </c>
      <c r="S117" s="86">
        <v>3</v>
      </c>
      <c r="T117" s="318">
        <f t="shared" si="60"/>
        <v>0.6</v>
      </c>
      <c r="U117" s="86">
        <v>0</v>
      </c>
      <c r="V117" s="319">
        <f t="shared" si="61"/>
        <v>0</v>
      </c>
      <c r="W117" s="45">
        <v>0</v>
      </c>
      <c r="X117" s="320">
        <f t="shared" si="62"/>
        <v>0</v>
      </c>
      <c r="Y117" s="56">
        <v>1</v>
      </c>
      <c r="Z117" s="86">
        <v>1</v>
      </c>
      <c r="AA117" s="86">
        <v>0</v>
      </c>
      <c r="AB117" s="45">
        <v>0</v>
      </c>
      <c r="AC117" s="232">
        <f t="shared" si="35"/>
        <v>0.5</v>
      </c>
      <c r="AD117" s="815">
        <f t="shared" si="36"/>
        <v>0.5</v>
      </c>
      <c r="AE117" s="102">
        <f t="shared" si="37"/>
        <v>0.33333333333333331</v>
      </c>
      <c r="AF117" s="815">
        <f t="shared" si="38"/>
        <v>0.33333333333333331</v>
      </c>
      <c r="AG117" s="102" t="str">
        <f t="shared" si="39"/>
        <v xml:space="preserve"> -</v>
      </c>
      <c r="AH117" s="815" t="str">
        <f t="shared" si="40"/>
        <v xml:space="preserve"> -</v>
      </c>
      <c r="AI117" s="102" t="str">
        <f t="shared" si="41"/>
        <v xml:space="preserve"> -</v>
      </c>
      <c r="AJ117" s="815" t="str">
        <f t="shared" si="42"/>
        <v xml:space="preserve"> -</v>
      </c>
      <c r="AK117" s="816">
        <f t="shared" si="73"/>
        <v>0.4</v>
      </c>
      <c r="AL117" s="815">
        <f t="shared" si="44"/>
        <v>0.4</v>
      </c>
      <c r="AM117" s="817">
        <f t="shared" si="45"/>
        <v>0.4</v>
      </c>
      <c r="AN117" s="56">
        <v>312414</v>
      </c>
      <c r="AO117" s="86">
        <v>283034</v>
      </c>
      <c r="AP117" s="86">
        <v>0</v>
      </c>
      <c r="AQ117" s="137">
        <f t="shared" si="47"/>
        <v>0.90595811967453443</v>
      </c>
      <c r="AR117" s="284" t="str">
        <f t="shared" si="48"/>
        <v xml:space="preserve"> -</v>
      </c>
      <c r="AS117" s="56">
        <v>8859734</v>
      </c>
      <c r="AT117" s="86">
        <v>0</v>
      </c>
      <c r="AU117" s="86">
        <v>0</v>
      </c>
      <c r="AV117" s="137">
        <f t="shared" si="49"/>
        <v>0</v>
      </c>
      <c r="AW117" s="284" t="str">
        <f t="shared" si="50"/>
        <v xml:space="preserve"> -</v>
      </c>
      <c r="AX117" s="57">
        <v>0</v>
      </c>
      <c r="AY117" s="86">
        <v>0</v>
      </c>
      <c r="AZ117" s="86">
        <v>0</v>
      </c>
      <c r="BA117" s="137" t="str">
        <f t="shared" si="51"/>
        <v xml:space="preserve"> -</v>
      </c>
      <c r="BB117" s="284" t="str">
        <f t="shared" si="52"/>
        <v xml:space="preserve"> -</v>
      </c>
      <c r="BC117" s="56">
        <v>0</v>
      </c>
      <c r="BD117" s="86">
        <v>0</v>
      </c>
      <c r="BE117" s="86">
        <v>0</v>
      </c>
      <c r="BF117" s="137" t="str">
        <f t="shared" si="53"/>
        <v xml:space="preserve"> -</v>
      </c>
      <c r="BG117" s="284" t="str">
        <f t="shared" si="54"/>
        <v xml:space="preserve"> -</v>
      </c>
      <c r="BH117" s="818">
        <f t="shared" si="55"/>
        <v>9172148</v>
      </c>
      <c r="BI117" s="819">
        <f t="shared" si="56"/>
        <v>283034</v>
      </c>
      <c r="BJ117" s="819">
        <f t="shared" si="57"/>
        <v>0</v>
      </c>
      <c r="BK117" s="390">
        <f t="shared" si="58"/>
        <v>3.0857984411067071E-2</v>
      </c>
      <c r="BL117" s="286" t="str">
        <f t="shared" si="59"/>
        <v xml:space="preserve"> -</v>
      </c>
      <c r="BM117" s="832" t="s">
        <v>1223</v>
      </c>
      <c r="BN117" s="852" t="s">
        <v>1229</v>
      </c>
      <c r="BO117" s="822" t="s">
        <v>1955</v>
      </c>
    </row>
    <row r="118" spans="2:67" ht="30" customHeight="1">
      <c r="B118" s="803"/>
      <c r="C118" s="804"/>
      <c r="D118" s="805"/>
      <c r="E118" s="710"/>
      <c r="F118" s="633"/>
      <c r="G118" s="705"/>
      <c r="H118" s="695"/>
      <c r="I118" s="698"/>
      <c r="J118" s="835">
        <f>+RESUMEN!J24</f>
        <v>0.27916666666666667</v>
      </c>
      <c r="K118" s="836" t="s">
        <v>162</v>
      </c>
      <c r="L118" s="24" t="s">
        <v>137</v>
      </c>
      <c r="M118" s="325" t="s">
        <v>1219</v>
      </c>
      <c r="N118" s="24" t="s">
        <v>1338</v>
      </c>
      <c r="O118" s="35">
        <v>0</v>
      </c>
      <c r="P118" s="53">
        <v>1</v>
      </c>
      <c r="Q118" s="53">
        <v>1</v>
      </c>
      <c r="R118" s="314">
        <v>0.25</v>
      </c>
      <c r="S118" s="53">
        <v>1</v>
      </c>
      <c r="T118" s="314">
        <v>0.25</v>
      </c>
      <c r="U118" s="53">
        <v>1</v>
      </c>
      <c r="V118" s="315">
        <v>0.25</v>
      </c>
      <c r="W118" s="42">
        <v>1</v>
      </c>
      <c r="X118" s="315">
        <v>0.25</v>
      </c>
      <c r="Y118" s="46">
        <v>0.85</v>
      </c>
      <c r="Z118" s="84">
        <v>0.5</v>
      </c>
      <c r="AA118" s="84">
        <v>0</v>
      </c>
      <c r="AB118" s="40">
        <v>0</v>
      </c>
      <c r="AC118" s="823">
        <f t="shared" si="35"/>
        <v>0.85</v>
      </c>
      <c r="AD118" s="567">
        <f t="shared" si="36"/>
        <v>0.85</v>
      </c>
      <c r="AE118" s="106">
        <f t="shared" si="37"/>
        <v>0.5</v>
      </c>
      <c r="AF118" s="567">
        <f t="shared" si="38"/>
        <v>0.5</v>
      </c>
      <c r="AG118" s="106">
        <f t="shared" si="39"/>
        <v>0</v>
      </c>
      <c r="AH118" s="567">
        <f t="shared" si="40"/>
        <v>0</v>
      </c>
      <c r="AI118" s="106">
        <f t="shared" si="41"/>
        <v>0</v>
      </c>
      <c r="AJ118" s="567">
        <f t="shared" si="42"/>
        <v>0</v>
      </c>
      <c r="AK118" s="824">
        <f t="shared" si="43"/>
        <v>0.33750000000000002</v>
      </c>
      <c r="AL118" s="567">
        <f t="shared" si="44"/>
        <v>0.33750000000000002</v>
      </c>
      <c r="AM118" s="825">
        <f t="shared" si="45"/>
        <v>0.33750000000000002</v>
      </c>
      <c r="AN118" s="55">
        <v>0</v>
      </c>
      <c r="AO118" s="53">
        <v>0</v>
      </c>
      <c r="AP118" s="53">
        <v>0</v>
      </c>
      <c r="AQ118" s="134" t="str">
        <f t="shared" si="47"/>
        <v xml:space="preserve"> -</v>
      </c>
      <c r="AR118" s="276" t="str">
        <f t="shared" si="48"/>
        <v xml:space="preserve"> -</v>
      </c>
      <c r="AS118" s="52">
        <v>0</v>
      </c>
      <c r="AT118" s="53">
        <v>0</v>
      </c>
      <c r="AU118" s="53">
        <v>0</v>
      </c>
      <c r="AV118" s="134" t="str">
        <f t="shared" si="49"/>
        <v xml:space="preserve"> -</v>
      </c>
      <c r="AW118" s="276" t="str">
        <f t="shared" si="50"/>
        <v xml:space="preserve"> -</v>
      </c>
      <c r="AX118" s="55">
        <v>0</v>
      </c>
      <c r="AY118" s="53">
        <v>0</v>
      </c>
      <c r="AZ118" s="53">
        <v>0</v>
      </c>
      <c r="BA118" s="134" t="str">
        <f t="shared" si="51"/>
        <v xml:space="preserve"> -</v>
      </c>
      <c r="BB118" s="276" t="str">
        <f t="shared" si="52"/>
        <v xml:space="preserve"> -</v>
      </c>
      <c r="BC118" s="52">
        <v>0</v>
      </c>
      <c r="BD118" s="53">
        <v>0</v>
      </c>
      <c r="BE118" s="53">
        <v>0</v>
      </c>
      <c r="BF118" s="134" t="str">
        <f t="shared" si="53"/>
        <v xml:space="preserve"> -</v>
      </c>
      <c r="BG118" s="276" t="str">
        <f t="shared" si="54"/>
        <v xml:space="preserve"> -</v>
      </c>
      <c r="BH118" s="826">
        <f t="shared" si="55"/>
        <v>0</v>
      </c>
      <c r="BI118" s="827">
        <f t="shared" si="56"/>
        <v>0</v>
      </c>
      <c r="BJ118" s="827">
        <f t="shared" si="57"/>
        <v>0</v>
      </c>
      <c r="BK118" s="383" t="str">
        <f t="shared" si="58"/>
        <v xml:space="preserve"> -</v>
      </c>
      <c r="BL118" s="276" t="str">
        <f t="shared" si="59"/>
        <v xml:space="preserve"> -</v>
      </c>
      <c r="BM118" s="837" t="s">
        <v>1223</v>
      </c>
      <c r="BN118" s="838" t="s">
        <v>1339</v>
      </c>
      <c r="BO118" s="802" t="s">
        <v>156</v>
      </c>
    </row>
    <row r="119" spans="2:67" ht="30" customHeight="1">
      <c r="B119" s="803"/>
      <c r="C119" s="804"/>
      <c r="D119" s="805"/>
      <c r="E119" s="710"/>
      <c r="F119" s="633"/>
      <c r="G119" s="705"/>
      <c r="H119" s="695"/>
      <c r="I119" s="698"/>
      <c r="J119" s="807"/>
      <c r="K119" s="808"/>
      <c r="L119" s="23" t="s">
        <v>138</v>
      </c>
      <c r="M119" s="122" t="s">
        <v>1219</v>
      </c>
      <c r="N119" s="23" t="s">
        <v>1340</v>
      </c>
      <c r="O119" s="34">
        <v>208</v>
      </c>
      <c r="P119" s="54">
        <v>300</v>
      </c>
      <c r="Q119" s="54">
        <v>0</v>
      </c>
      <c r="R119" s="308">
        <f t="shared" si="46"/>
        <v>0</v>
      </c>
      <c r="S119" s="54">
        <v>0</v>
      </c>
      <c r="T119" s="308">
        <f t="shared" si="60"/>
        <v>0</v>
      </c>
      <c r="U119" s="54">
        <v>150</v>
      </c>
      <c r="V119" s="310">
        <f t="shared" si="61"/>
        <v>0.5</v>
      </c>
      <c r="W119" s="41">
        <v>150</v>
      </c>
      <c r="X119" s="310">
        <f t="shared" si="62"/>
        <v>0.5</v>
      </c>
      <c r="Y119" s="48">
        <v>0</v>
      </c>
      <c r="Z119" s="54">
        <v>0</v>
      </c>
      <c r="AA119" s="54">
        <v>0</v>
      </c>
      <c r="AB119" s="41">
        <v>0</v>
      </c>
      <c r="AC119" s="233" t="str">
        <f t="shared" si="35"/>
        <v xml:space="preserve"> -</v>
      </c>
      <c r="AD119" s="568" t="str">
        <f t="shared" si="36"/>
        <v xml:space="preserve"> -</v>
      </c>
      <c r="AE119" s="79" t="str">
        <f t="shared" si="37"/>
        <v xml:space="preserve"> -</v>
      </c>
      <c r="AF119" s="568" t="str">
        <f t="shared" si="38"/>
        <v xml:space="preserve"> -</v>
      </c>
      <c r="AG119" s="79">
        <f t="shared" si="39"/>
        <v>0</v>
      </c>
      <c r="AH119" s="568">
        <f t="shared" si="40"/>
        <v>0</v>
      </c>
      <c r="AI119" s="79">
        <f t="shared" si="41"/>
        <v>0</v>
      </c>
      <c r="AJ119" s="568">
        <f t="shared" si="42"/>
        <v>0</v>
      </c>
      <c r="AK119" s="809">
        <f t="shared" ref="AK119" si="74">+SUM(Y119:AB119)/P119</f>
        <v>0</v>
      </c>
      <c r="AL119" s="568">
        <f t="shared" si="44"/>
        <v>0</v>
      </c>
      <c r="AM119" s="810">
        <f t="shared" si="45"/>
        <v>0</v>
      </c>
      <c r="AN119" s="49">
        <v>0</v>
      </c>
      <c r="AO119" s="54">
        <v>0</v>
      </c>
      <c r="AP119" s="54">
        <v>0</v>
      </c>
      <c r="AQ119" s="116" t="str">
        <f t="shared" si="47"/>
        <v xml:space="preserve"> -</v>
      </c>
      <c r="AR119" s="277" t="str">
        <f t="shared" si="48"/>
        <v xml:space="preserve"> -</v>
      </c>
      <c r="AS119" s="48">
        <v>0</v>
      </c>
      <c r="AT119" s="54">
        <v>0</v>
      </c>
      <c r="AU119" s="54">
        <v>0</v>
      </c>
      <c r="AV119" s="116" t="str">
        <f t="shared" si="49"/>
        <v xml:space="preserve"> -</v>
      </c>
      <c r="AW119" s="277" t="str">
        <f t="shared" si="50"/>
        <v xml:space="preserve"> -</v>
      </c>
      <c r="AX119" s="49">
        <v>0</v>
      </c>
      <c r="AY119" s="54">
        <v>0</v>
      </c>
      <c r="AZ119" s="54">
        <v>0</v>
      </c>
      <c r="BA119" s="116" t="str">
        <f t="shared" si="51"/>
        <v xml:space="preserve"> -</v>
      </c>
      <c r="BB119" s="277" t="str">
        <f t="shared" si="52"/>
        <v xml:space="preserve"> -</v>
      </c>
      <c r="BC119" s="48">
        <v>0</v>
      </c>
      <c r="BD119" s="54">
        <v>0</v>
      </c>
      <c r="BE119" s="54">
        <v>0</v>
      </c>
      <c r="BF119" s="116" t="str">
        <f t="shared" si="53"/>
        <v xml:space="preserve"> -</v>
      </c>
      <c r="BG119" s="277" t="str">
        <f t="shared" si="54"/>
        <v xml:space="preserve"> -</v>
      </c>
      <c r="BH119" s="826">
        <f t="shared" si="55"/>
        <v>0</v>
      </c>
      <c r="BI119" s="827">
        <f t="shared" si="56"/>
        <v>0</v>
      </c>
      <c r="BJ119" s="827">
        <f t="shared" si="57"/>
        <v>0</v>
      </c>
      <c r="BK119" s="383" t="str">
        <f t="shared" si="58"/>
        <v xml:space="preserve"> -</v>
      </c>
      <c r="BL119" s="276" t="str">
        <f t="shared" si="59"/>
        <v xml:space="preserve"> -</v>
      </c>
      <c r="BM119" s="462" t="s">
        <v>1223</v>
      </c>
      <c r="BN119" s="186" t="s">
        <v>1339</v>
      </c>
      <c r="BO119" s="187" t="s">
        <v>156</v>
      </c>
    </row>
    <row r="120" spans="2:67" ht="30" customHeight="1" thickBot="1">
      <c r="B120" s="803"/>
      <c r="C120" s="804"/>
      <c r="D120" s="805"/>
      <c r="E120" s="710"/>
      <c r="F120" s="633"/>
      <c r="G120" s="705"/>
      <c r="H120" s="695"/>
      <c r="I120" s="698"/>
      <c r="J120" s="843"/>
      <c r="K120" s="814"/>
      <c r="L120" s="25" t="s">
        <v>139</v>
      </c>
      <c r="M120" s="125" t="s">
        <v>1219</v>
      </c>
      <c r="N120" s="25" t="s">
        <v>1341</v>
      </c>
      <c r="O120" s="71">
        <v>1</v>
      </c>
      <c r="P120" s="107">
        <v>1</v>
      </c>
      <c r="Q120" s="107">
        <v>1</v>
      </c>
      <c r="R120" s="311">
        <v>0.25</v>
      </c>
      <c r="S120" s="107">
        <v>1</v>
      </c>
      <c r="T120" s="311">
        <v>0.25</v>
      </c>
      <c r="U120" s="107">
        <v>1</v>
      </c>
      <c r="V120" s="312">
        <v>0.25</v>
      </c>
      <c r="W120" s="136">
        <v>1</v>
      </c>
      <c r="X120" s="312">
        <v>0.25</v>
      </c>
      <c r="Y120" s="232">
        <v>1</v>
      </c>
      <c r="Z120" s="102">
        <v>1</v>
      </c>
      <c r="AA120" s="102">
        <v>0</v>
      </c>
      <c r="AB120" s="137">
        <v>0</v>
      </c>
      <c r="AC120" s="829">
        <f t="shared" si="35"/>
        <v>1</v>
      </c>
      <c r="AD120" s="565">
        <f t="shared" si="36"/>
        <v>1</v>
      </c>
      <c r="AE120" s="107">
        <f t="shared" si="37"/>
        <v>1</v>
      </c>
      <c r="AF120" s="565">
        <f t="shared" si="38"/>
        <v>1</v>
      </c>
      <c r="AG120" s="107">
        <f t="shared" si="39"/>
        <v>0</v>
      </c>
      <c r="AH120" s="565">
        <f t="shared" si="40"/>
        <v>0</v>
      </c>
      <c r="AI120" s="107">
        <f t="shared" si="41"/>
        <v>0</v>
      </c>
      <c r="AJ120" s="565">
        <f t="shared" si="42"/>
        <v>0</v>
      </c>
      <c r="AK120" s="830">
        <f t="shared" si="43"/>
        <v>0.5</v>
      </c>
      <c r="AL120" s="565">
        <f t="shared" si="44"/>
        <v>0.5</v>
      </c>
      <c r="AM120" s="831">
        <f t="shared" si="45"/>
        <v>0.5</v>
      </c>
      <c r="AN120" s="51">
        <v>0</v>
      </c>
      <c r="AO120" s="98">
        <v>0</v>
      </c>
      <c r="AP120" s="98">
        <v>0</v>
      </c>
      <c r="AQ120" s="136" t="str">
        <f t="shared" si="47"/>
        <v xml:space="preserve"> -</v>
      </c>
      <c r="AR120" s="280" t="str">
        <f t="shared" si="48"/>
        <v xml:space="preserve"> -</v>
      </c>
      <c r="AS120" s="50">
        <v>0</v>
      </c>
      <c r="AT120" s="98">
        <v>0</v>
      </c>
      <c r="AU120" s="98">
        <v>0</v>
      </c>
      <c r="AV120" s="136" t="str">
        <f t="shared" si="49"/>
        <v xml:space="preserve"> -</v>
      </c>
      <c r="AW120" s="280" t="str">
        <f t="shared" si="50"/>
        <v xml:space="preserve"> -</v>
      </c>
      <c r="AX120" s="51">
        <v>0</v>
      </c>
      <c r="AY120" s="98">
        <v>0</v>
      </c>
      <c r="AZ120" s="98">
        <v>0</v>
      </c>
      <c r="BA120" s="136" t="str">
        <f t="shared" si="51"/>
        <v xml:space="preserve"> -</v>
      </c>
      <c r="BB120" s="280" t="str">
        <f t="shared" si="52"/>
        <v xml:space="preserve"> -</v>
      </c>
      <c r="BC120" s="50">
        <v>0</v>
      </c>
      <c r="BD120" s="98">
        <v>0</v>
      </c>
      <c r="BE120" s="98">
        <v>0</v>
      </c>
      <c r="BF120" s="136" t="str">
        <f t="shared" si="53"/>
        <v xml:space="preserve"> -</v>
      </c>
      <c r="BG120" s="280" t="str">
        <f t="shared" si="54"/>
        <v xml:space="preserve"> -</v>
      </c>
      <c r="BH120" s="844">
        <f t="shared" si="55"/>
        <v>0</v>
      </c>
      <c r="BI120" s="845">
        <f t="shared" si="56"/>
        <v>0</v>
      </c>
      <c r="BJ120" s="845">
        <f t="shared" si="57"/>
        <v>0</v>
      </c>
      <c r="BK120" s="384" t="str">
        <f t="shared" si="58"/>
        <v xml:space="preserve"> -</v>
      </c>
      <c r="BL120" s="280" t="str">
        <f t="shared" si="59"/>
        <v xml:space="preserve"> -</v>
      </c>
      <c r="BM120" s="820" t="s">
        <v>1342</v>
      </c>
      <c r="BN120" s="821" t="s">
        <v>1339</v>
      </c>
      <c r="BO120" s="834" t="s">
        <v>1957</v>
      </c>
    </row>
    <row r="121" spans="2:67" ht="30" customHeight="1">
      <c r="B121" s="803"/>
      <c r="C121" s="804"/>
      <c r="D121" s="805"/>
      <c r="E121" s="710"/>
      <c r="F121" s="633"/>
      <c r="G121" s="705"/>
      <c r="H121" s="695"/>
      <c r="I121" s="698"/>
      <c r="J121" s="793">
        <f>+RESUMEN!J25</f>
        <v>0.11283333333333334</v>
      </c>
      <c r="K121" s="794" t="s">
        <v>163</v>
      </c>
      <c r="L121" s="22" t="s">
        <v>140</v>
      </c>
      <c r="M121" s="127">
        <v>0</v>
      </c>
      <c r="N121" s="22" t="s">
        <v>1343</v>
      </c>
      <c r="O121" s="36">
        <v>0</v>
      </c>
      <c r="P121" s="87">
        <v>1</v>
      </c>
      <c r="Q121" s="87">
        <v>0</v>
      </c>
      <c r="R121" s="307">
        <f t="shared" si="46"/>
        <v>0</v>
      </c>
      <c r="S121" s="87">
        <v>0.7</v>
      </c>
      <c r="T121" s="307">
        <f t="shared" si="60"/>
        <v>0.7</v>
      </c>
      <c r="U121" s="87">
        <v>0.3</v>
      </c>
      <c r="V121" s="309">
        <f t="shared" si="61"/>
        <v>0.3</v>
      </c>
      <c r="W121" s="135">
        <v>0</v>
      </c>
      <c r="X121" s="316">
        <f t="shared" si="62"/>
        <v>0</v>
      </c>
      <c r="Y121" s="231">
        <v>0</v>
      </c>
      <c r="Z121" s="87">
        <v>0</v>
      </c>
      <c r="AA121" s="87">
        <v>0</v>
      </c>
      <c r="AB121" s="135">
        <v>0</v>
      </c>
      <c r="AC121" s="231" t="str">
        <f t="shared" si="35"/>
        <v xml:space="preserve"> -</v>
      </c>
      <c r="AD121" s="795" t="str">
        <f t="shared" si="36"/>
        <v xml:space="preserve"> -</v>
      </c>
      <c r="AE121" s="87">
        <f t="shared" si="37"/>
        <v>0</v>
      </c>
      <c r="AF121" s="795">
        <f t="shared" si="38"/>
        <v>0</v>
      </c>
      <c r="AG121" s="87">
        <f t="shared" si="39"/>
        <v>0</v>
      </c>
      <c r="AH121" s="795">
        <f t="shared" si="40"/>
        <v>0</v>
      </c>
      <c r="AI121" s="87" t="str">
        <f t="shared" si="41"/>
        <v xml:space="preserve"> -</v>
      </c>
      <c r="AJ121" s="795" t="str">
        <f t="shared" si="42"/>
        <v xml:space="preserve"> -</v>
      </c>
      <c r="AK121" s="796">
        <f t="shared" ref="AK121:AK122" si="75">+SUM(Y121:AB121)/P121</f>
        <v>0</v>
      </c>
      <c r="AL121" s="795">
        <f t="shared" si="44"/>
        <v>0</v>
      </c>
      <c r="AM121" s="797">
        <f t="shared" si="45"/>
        <v>0</v>
      </c>
      <c r="AN121" s="46">
        <v>225205</v>
      </c>
      <c r="AO121" s="84">
        <v>0</v>
      </c>
      <c r="AP121" s="84">
        <v>0</v>
      </c>
      <c r="AQ121" s="135">
        <f t="shared" si="47"/>
        <v>0</v>
      </c>
      <c r="AR121" s="283" t="str">
        <f t="shared" si="48"/>
        <v xml:space="preserve"> -</v>
      </c>
      <c r="AS121" s="46">
        <v>50000</v>
      </c>
      <c r="AT121" s="84">
        <v>0</v>
      </c>
      <c r="AU121" s="84">
        <v>0</v>
      </c>
      <c r="AV121" s="135">
        <f t="shared" si="49"/>
        <v>0</v>
      </c>
      <c r="AW121" s="283" t="str">
        <f t="shared" si="50"/>
        <v xml:space="preserve"> -</v>
      </c>
      <c r="AX121" s="47">
        <v>0</v>
      </c>
      <c r="AY121" s="84">
        <v>0</v>
      </c>
      <c r="AZ121" s="84">
        <v>0</v>
      </c>
      <c r="BA121" s="135" t="str">
        <f t="shared" si="51"/>
        <v xml:space="preserve"> -</v>
      </c>
      <c r="BB121" s="283" t="str">
        <f t="shared" si="52"/>
        <v xml:space="preserve"> -</v>
      </c>
      <c r="BC121" s="46">
        <v>0</v>
      </c>
      <c r="BD121" s="84">
        <v>0</v>
      </c>
      <c r="BE121" s="84">
        <v>0</v>
      </c>
      <c r="BF121" s="135" t="str">
        <f t="shared" si="53"/>
        <v xml:space="preserve"> -</v>
      </c>
      <c r="BG121" s="283" t="str">
        <f t="shared" si="54"/>
        <v xml:space="preserve"> -</v>
      </c>
      <c r="BH121" s="798">
        <f t="shared" si="55"/>
        <v>275205</v>
      </c>
      <c r="BI121" s="799">
        <f t="shared" si="56"/>
        <v>0</v>
      </c>
      <c r="BJ121" s="799">
        <f t="shared" si="57"/>
        <v>0</v>
      </c>
      <c r="BK121" s="380">
        <f t="shared" si="58"/>
        <v>0</v>
      </c>
      <c r="BL121" s="283" t="str">
        <f t="shared" si="59"/>
        <v xml:space="preserve"> -</v>
      </c>
      <c r="BM121" s="800" t="s">
        <v>1223</v>
      </c>
      <c r="BN121" s="846" t="s">
        <v>1255</v>
      </c>
      <c r="BO121" s="839" t="s">
        <v>1952</v>
      </c>
    </row>
    <row r="122" spans="2:67" ht="30" customHeight="1">
      <c r="B122" s="803"/>
      <c r="C122" s="804"/>
      <c r="D122" s="805"/>
      <c r="E122" s="710"/>
      <c r="F122" s="633"/>
      <c r="G122" s="705"/>
      <c r="H122" s="695"/>
      <c r="I122" s="698"/>
      <c r="J122" s="807"/>
      <c r="K122" s="808"/>
      <c r="L122" s="23" t="s">
        <v>141</v>
      </c>
      <c r="M122" s="122" t="s">
        <v>1219</v>
      </c>
      <c r="N122" s="23" t="s">
        <v>1344</v>
      </c>
      <c r="O122" s="34">
        <v>0</v>
      </c>
      <c r="P122" s="54">
        <v>9000</v>
      </c>
      <c r="Q122" s="54">
        <v>3000</v>
      </c>
      <c r="R122" s="308">
        <f t="shared" si="46"/>
        <v>0.33333333333333331</v>
      </c>
      <c r="S122" s="54">
        <v>2000</v>
      </c>
      <c r="T122" s="308">
        <f t="shared" si="60"/>
        <v>0.22222222222222221</v>
      </c>
      <c r="U122" s="54">
        <v>2000</v>
      </c>
      <c r="V122" s="310">
        <f t="shared" si="61"/>
        <v>0.22222222222222221</v>
      </c>
      <c r="W122" s="41">
        <v>2000</v>
      </c>
      <c r="X122" s="317">
        <f t="shared" si="62"/>
        <v>0.22222222222222221</v>
      </c>
      <c r="Y122" s="48">
        <v>4077</v>
      </c>
      <c r="Z122" s="54">
        <v>0</v>
      </c>
      <c r="AA122" s="54">
        <v>0</v>
      </c>
      <c r="AB122" s="41">
        <v>0</v>
      </c>
      <c r="AC122" s="233">
        <f t="shared" si="35"/>
        <v>1.359</v>
      </c>
      <c r="AD122" s="568">
        <f t="shared" si="36"/>
        <v>1</v>
      </c>
      <c r="AE122" s="79">
        <f t="shared" si="37"/>
        <v>0</v>
      </c>
      <c r="AF122" s="568">
        <f t="shared" si="38"/>
        <v>0</v>
      </c>
      <c r="AG122" s="79">
        <f t="shared" si="39"/>
        <v>0</v>
      </c>
      <c r="AH122" s="568">
        <f t="shared" si="40"/>
        <v>0</v>
      </c>
      <c r="AI122" s="79">
        <f t="shared" si="41"/>
        <v>0</v>
      </c>
      <c r="AJ122" s="568">
        <f t="shared" si="42"/>
        <v>0</v>
      </c>
      <c r="AK122" s="809">
        <f t="shared" si="75"/>
        <v>0.45300000000000001</v>
      </c>
      <c r="AL122" s="568">
        <f t="shared" si="44"/>
        <v>0.45300000000000001</v>
      </c>
      <c r="AM122" s="810">
        <f t="shared" si="45"/>
        <v>0.45300000000000001</v>
      </c>
      <c r="AN122" s="48">
        <v>256848</v>
      </c>
      <c r="AO122" s="54">
        <v>256633</v>
      </c>
      <c r="AP122" s="54">
        <v>0</v>
      </c>
      <c r="AQ122" s="116">
        <f t="shared" si="47"/>
        <v>0.99916292904753001</v>
      </c>
      <c r="AR122" s="277" t="str">
        <f t="shared" si="48"/>
        <v xml:space="preserve"> -</v>
      </c>
      <c r="AS122" s="48">
        <v>115500</v>
      </c>
      <c r="AT122" s="54">
        <v>0</v>
      </c>
      <c r="AU122" s="54">
        <v>0</v>
      </c>
      <c r="AV122" s="116">
        <f t="shared" si="49"/>
        <v>0</v>
      </c>
      <c r="AW122" s="277" t="str">
        <f t="shared" si="50"/>
        <v xml:space="preserve"> -</v>
      </c>
      <c r="AX122" s="49">
        <v>0</v>
      </c>
      <c r="AY122" s="54">
        <v>0</v>
      </c>
      <c r="AZ122" s="54">
        <v>0</v>
      </c>
      <c r="BA122" s="116" t="str">
        <f t="shared" si="51"/>
        <v xml:space="preserve"> -</v>
      </c>
      <c r="BB122" s="277" t="str">
        <f t="shared" si="52"/>
        <v xml:space="preserve"> -</v>
      </c>
      <c r="BC122" s="48">
        <v>0</v>
      </c>
      <c r="BD122" s="54">
        <v>0</v>
      </c>
      <c r="BE122" s="54">
        <v>0</v>
      </c>
      <c r="BF122" s="116" t="str">
        <f t="shared" si="53"/>
        <v xml:space="preserve"> -</v>
      </c>
      <c r="BG122" s="277" t="str">
        <f t="shared" si="54"/>
        <v xml:space="preserve"> -</v>
      </c>
      <c r="BH122" s="811">
        <f t="shared" si="55"/>
        <v>372348</v>
      </c>
      <c r="BI122" s="812">
        <f t="shared" si="56"/>
        <v>256633</v>
      </c>
      <c r="BJ122" s="812">
        <f t="shared" si="57"/>
        <v>0</v>
      </c>
      <c r="BK122" s="381">
        <f t="shared" si="58"/>
        <v>0.68922889340079707</v>
      </c>
      <c r="BL122" s="277" t="str">
        <f t="shared" si="59"/>
        <v xml:space="preserve"> -</v>
      </c>
      <c r="BM122" s="462" t="s">
        <v>1223</v>
      </c>
      <c r="BN122" s="847" t="s">
        <v>1255</v>
      </c>
      <c r="BO122" s="187" t="s">
        <v>1952</v>
      </c>
    </row>
    <row r="123" spans="2:67" ht="30" customHeight="1">
      <c r="B123" s="803"/>
      <c r="C123" s="804"/>
      <c r="D123" s="805"/>
      <c r="E123" s="710"/>
      <c r="F123" s="633"/>
      <c r="G123" s="705"/>
      <c r="H123" s="695"/>
      <c r="I123" s="698"/>
      <c r="J123" s="807"/>
      <c r="K123" s="808"/>
      <c r="L123" s="23" t="s">
        <v>142</v>
      </c>
      <c r="M123" s="122" t="s">
        <v>1219</v>
      </c>
      <c r="N123" s="23" t="s">
        <v>1345</v>
      </c>
      <c r="O123" s="34">
        <v>1</v>
      </c>
      <c r="P123" s="54">
        <v>1</v>
      </c>
      <c r="Q123" s="54">
        <v>1</v>
      </c>
      <c r="R123" s="308">
        <v>0.25</v>
      </c>
      <c r="S123" s="54">
        <v>1</v>
      </c>
      <c r="T123" s="308">
        <v>0.25</v>
      </c>
      <c r="U123" s="54">
        <v>1</v>
      </c>
      <c r="V123" s="310">
        <v>0.25</v>
      </c>
      <c r="W123" s="41">
        <v>1</v>
      </c>
      <c r="X123" s="317">
        <v>0.25</v>
      </c>
      <c r="Y123" s="48">
        <v>1</v>
      </c>
      <c r="Z123" s="54">
        <v>0.25</v>
      </c>
      <c r="AA123" s="54">
        <v>0</v>
      </c>
      <c r="AB123" s="41">
        <v>0</v>
      </c>
      <c r="AC123" s="233">
        <f t="shared" si="35"/>
        <v>1</v>
      </c>
      <c r="AD123" s="568">
        <f t="shared" si="36"/>
        <v>1</v>
      </c>
      <c r="AE123" s="79">
        <f t="shared" si="37"/>
        <v>0.25</v>
      </c>
      <c r="AF123" s="568">
        <f t="shared" si="38"/>
        <v>0.25</v>
      </c>
      <c r="AG123" s="79">
        <f t="shared" si="39"/>
        <v>0</v>
      </c>
      <c r="AH123" s="568">
        <f t="shared" si="40"/>
        <v>0</v>
      </c>
      <c r="AI123" s="79">
        <f t="shared" si="41"/>
        <v>0</v>
      </c>
      <c r="AJ123" s="568">
        <f t="shared" si="42"/>
        <v>0</v>
      </c>
      <c r="AK123" s="809">
        <f t="shared" si="43"/>
        <v>0.3125</v>
      </c>
      <c r="AL123" s="568">
        <f t="shared" si="44"/>
        <v>0.3125</v>
      </c>
      <c r="AM123" s="810">
        <f t="shared" si="45"/>
        <v>0.3125</v>
      </c>
      <c r="AN123" s="48">
        <v>0</v>
      </c>
      <c r="AO123" s="54">
        <v>0</v>
      </c>
      <c r="AP123" s="54">
        <v>0</v>
      </c>
      <c r="AQ123" s="116" t="str">
        <f t="shared" si="47"/>
        <v xml:space="preserve"> -</v>
      </c>
      <c r="AR123" s="277" t="str">
        <f t="shared" si="48"/>
        <v xml:space="preserve"> -</v>
      </c>
      <c r="AS123" s="48">
        <v>420000</v>
      </c>
      <c r="AT123" s="54">
        <v>189000</v>
      </c>
      <c r="AU123" s="54">
        <v>0</v>
      </c>
      <c r="AV123" s="116">
        <f t="shared" si="49"/>
        <v>0.45</v>
      </c>
      <c r="AW123" s="277" t="str">
        <f t="shared" si="50"/>
        <v xml:space="preserve"> -</v>
      </c>
      <c r="AX123" s="49">
        <v>0</v>
      </c>
      <c r="AY123" s="54">
        <v>0</v>
      </c>
      <c r="AZ123" s="54">
        <v>0</v>
      </c>
      <c r="BA123" s="116" t="str">
        <f t="shared" si="51"/>
        <v xml:space="preserve"> -</v>
      </c>
      <c r="BB123" s="277" t="str">
        <f t="shared" si="52"/>
        <v xml:space="preserve"> -</v>
      </c>
      <c r="BC123" s="48">
        <v>0</v>
      </c>
      <c r="BD123" s="54">
        <v>0</v>
      </c>
      <c r="BE123" s="54">
        <v>0</v>
      </c>
      <c r="BF123" s="116" t="str">
        <f t="shared" si="53"/>
        <v xml:space="preserve"> -</v>
      </c>
      <c r="BG123" s="277" t="str">
        <f t="shared" si="54"/>
        <v xml:space="preserve"> -</v>
      </c>
      <c r="BH123" s="826">
        <f t="shared" si="55"/>
        <v>420000</v>
      </c>
      <c r="BI123" s="827">
        <f t="shared" si="56"/>
        <v>189000</v>
      </c>
      <c r="BJ123" s="827">
        <f t="shared" si="57"/>
        <v>0</v>
      </c>
      <c r="BK123" s="383">
        <f t="shared" si="58"/>
        <v>0.45</v>
      </c>
      <c r="BL123" s="276" t="str">
        <f t="shared" si="59"/>
        <v xml:space="preserve"> -</v>
      </c>
      <c r="BM123" s="462" t="s">
        <v>1223</v>
      </c>
      <c r="BN123" s="847" t="s">
        <v>1255</v>
      </c>
      <c r="BO123" s="187" t="s">
        <v>1952</v>
      </c>
    </row>
    <row r="124" spans="2:67" ht="30" customHeight="1">
      <c r="B124" s="803"/>
      <c r="C124" s="804"/>
      <c r="D124" s="805"/>
      <c r="E124" s="710"/>
      <c r="F124" s="633"/>
      <c r="G124" s="705"/>
      <c r="H124" s="695"/>
      <c r="I124" s="698"/>
      <c r="J124" s="807"/>
      <c r="K124" s="808"/>
      <c r="L124" s="23" t="s">
        <v>143</v>
      </c>
      <c r="M124" s="122" t="s">
        <v>1219</v>
      </c>
      <c r="N124" s="23" t="s">
        <v>1346</v>
      </c>
      <c r="O124" s="34">
        <v>0</v>
      </c>
      <c r="P124" s="54">
        <v>1</v>
      </c>
      <c r="Q124" s="54">
        <v>1</v>
      </c>
      <c r="R124" s="308">
        <v>0.25</v>
      </c>
      <c r="S124" s="54">
        <v>1</v>
      </c>
      <c r="T124" s="308">
        <v>0.25</v>
      </c>
      <c r="U124" s="54">
        <v>1</v>
      </c>
      <c r="V124" s="310">
        <v>0.25</v>
      </c>
      <c r="W124" s="41">
        <v>1</v>
      </c>
      <c r="X124" s="317">
        <v>0.25</v>
      </c>
      <c r="Y124" s="48">
        <v>1</v>
      </c>
      <c r="Z124" s="54">
        <v>0</v>
      </c>
      <c r="AA124" s="54">
        <v>0</v>
      </c>
      <c r="AB124" s="41">
        <v>0</v>
      </c>
      <c r="AC124" s="233">
        <f t="shared" si="35"/>
        <v>1</v>
      </c>
      <c r="AD124" s="568">
        <f t="shared" si="36"/>
        <v>1</v>
      </c>
      <c r="AE124" s="79">
        <f t="shared" si="37"/>
        <v>0</v>
      </c>
      <c r="AF124" s="568">
        <f t="shared" si="38"/>
        <v>0</v>
      </c>
      <c r="AG124" s="79">
        <f t="shared" si="39"/>
        <v>0</v>
      </c>
      <c r="AH124" s="568">
        <f t="shared" si="40"/>
        <v>0</v>
      </c>
      <c r="AI124" s="79">
        <f t="shared" si="41"/>
        <v>0</v>
      </c>
      <c r="AJ124" s="568">
        <f t="shared" si="42"/>
        <v>0</v>
      </c>
      <c r="AK124" s="809">
        <f t="shared" si="43"/>
        <v>0.25</v>
      </c>
      <c r="AL124" s="568">
        <f t="shared" si="44"/>
        <v>0.25</v>
      </c>
      <c r="AM124" s="810">
        <f t="shared" si="45"/>
        <v>0.25</v>
      </c>
      <c r="AN124" s="48">
        <v>0</v>
      </c>
      <c r="AO124" s="54">
        <v>0</v>
      </c>
      <c r="AP124" s="54">
        <v>0</v>
      </c>
      <c r="AQ124" s="116" t="str">
        <f t="shared" si="47"/>
        <v xml:space="preserve"> -</v>
      </c>
      <c r="AR124" s="277" t="str">
        <f t="shared" si="48"/>
        <v xml:space="preserve"> -</v>
      </c>
      <c r="AS124" s="48">
        <v>283000</v>
      </c>
      <c r="AT124" s="54">
        <v>0</v>
      </c>
      <c r="AU124" s="54">
        <v>0</v>
      </c>
      <c r="AV124" s="116">
        <f t="shared" si="49"/>
        <v>0</v>
      </c>
      <c r="AW124" s="277" t="str">
        <f t="shared" si="50"/>
        <v xml:space="preserve"> -</v>
      </c>
      <c r="AX124" s="49">
        <v>0</v>
      </c>
      <c r="AY124" s="54">
        <v>0</v>
      </c>
      <c r="AZ124" s="54">
        <v>0</v>
      </c>
      <c r="BA124" s="116" t="str">
        <f t="shared" si="51"/>
        <v xml:space="preserve"> -</v>
      </c>
      <c r="BB124" s="277" t="str">
        <f t="shared" si="52"/>
        <v xml:space="preserve"> -</v>
      </c>
      <c r="BC124" s="48">
        <v>0</v>
      </c>
      <c r="BD124" s="54">
        <v>0</v>
      </c>
      <c r="BE124" s="54">
        <v>0</v>
      </c>
      <c r="BF124" s="116" t="str">
        <f t="shared" si="53"/>
        <v xml:space="preserve"> -</v>
      </c>
      <c r="BG124" s="277" t="str">
        <f t="shared" si="54"/>
        <v xml:space="preserve"> -</v>
      </c>
      <c r="BH124" s="811">
        <f t="shared" si="55"/>
        <v>283000</v>
      </c>
      <c r="BI124" s="812">
        <f t="shared" si="56"/>
        <v>0</v>
      </c>
      <c r="BJ124" s="812">
        <f t="shared" si="57"/>
        <v>0</v>
      </c>
      <c r="BK124" s="381">
        <f t="shared" si="58"/>
        <v>0</v>
      </c>
      <c r="BL124" s="277" t="str">
        <f t="shared" si="59"/>
        <v xml:space="preserve"> -</v>
      </c>
      <c r="BM124" s="462" t="s">
        <v>1223</v>
      </c>
      <c r="BN124" s="847" t="s">
        <v>1255</v>
      </c>
      <c r="BO124" s="187" t="s">
        <v>1952</v>
      </c>
    </row>
    <row r="125" spans="2:67" ht="30" customHeight="1">
      <c r="B125" s="803"/>
      <c r="C125" s="804"/>
      <c r="D125" s="805"/>
      <c r="E125" s="710"/>
      <c r="F125" s="633"/>
      <c r="G125" s="705"/>
      <c r="H125" s="695"/>
      <c r="I125" s="699"/>
      <c r="J125" s="807"/>
      <c r="K125" s="808"/>
      <c r="L125" s="23" t="s">
        <v>144</v>
      </c>
      <c r="M125" s="122" t="s">
        <v>1219</v>
      </c>
      <c r="N125" s="23" t="s">
        <v>1347</v>
      </c>
      <c r="O125" s="34">
        <v>0</v>
      </c>
      <c r="P125" s="54">
        <v>4</v>
      </c>
      <c r="Q125" s="54">
        <v>0</v>
      </c>
      <c r="R125" s="308">
        <f t="shared" si="46"/>
        <v>0</v>
      </c>
      <c r="S125" s="54">
        <v>4</v>
      </c>
      <c r="T125" s="308">
        <f t="shared" si="60"/>
        <v>1</v>
      </c>
      <c r="U125" s="54">
        <v>0</v>
      </c>
      <c r="V125" s="310">
        <f t="shared" si="61"/>
        <v>0</v>
      </c>
      <c r="W125" s="41">
        <v>0</v>
      </c>
      <c r="X125" s="317">
        <f t="shared" si="62"/>
        <v>0</v>
      </c>
      <c r="Y125" s="48">
        <v>0</v>
      </c>
      <c r="Z125" s="54">
        <v>0</v>
      </c>
      <c r="AA125" s="54">
        <v>0</v>
      </c>
      <c r="AB125" s="41">
        <v>0</v>
      </c>
      <c r="AC125" s="233" t="str">
        <f t="shared" si="35"/>
        <v xml:space="preserve"> -</v>
      </c>
      <c r="AD125" s="568" t="str">
        <f t="shared" si="36"/>
        <v xml:space="preserve"> -</v>
      </c>
      <c r="AE125" s="79">
        <f t="shared" si="37"/>
        <v>0</v>
      </c>
      <c r="AF125" s="568">
        <f t="shared" si="38"/>
        <v>0</v>
      </c>
      <c r="AG125" s="79" t="str">
        <f t="shared" si="39"/>
        <v xml:space="preserve"> -</v>
      </c>
      <c r="AH125" s="568" t="str">
        <f t="shared" si="40"/>
        <v xml:space="preserve"> -</v>
      </c>
      <c r="AI125" s="79" t="str">
        <f t="shared" si="41"/>
        <v xml:space="preserve"> -</v>
      </c>
      <c r="AJ125" s="568" t="str">
        <f t="shared" si="42"/>
        <v xml:space="preserve"> -</v>
      </c>
      <c r="AK125" s="809">
        <f t="shared" ref="AK125:AK128" si="76">+SUM(Y125:AB125)/P125</f>
        <v>0</v>
      </c>
      <c r="AL125" s="568">
        <f t="shared" si="44"/>
        <v>0</v>
      </c>
      <c r="AM125" s="810">
        <f t="shared" si="45"/>
        <v>0</v>
      </c>
      <c r="AN125" s="48">
        <v>0</v>
      </c>
      <c r="AO125" s="54">
        <v>0</v>
      </c>
      <c r="AP125" s="54">
        <v>0</v>
      </c>
      <c r="AQ125" s="116" t="str">
        <f t="shared" si="47"/>
        <v xml:space="preserve"> -</v>
      </c>
      <c r="AR125" s="277" t="str">
        <f t="shared" si="48"/>
        <v xml:space="preserve"> -</v>
      </c>
      <c r="AS125" s="48">
        <v>0</v>
      </c>
      <c r="AT125" s="54">
        <v>0</v>
      </c>
      <c r="AU125" s="54">
        <v>0</v>
      </c>
      <c r="AV125" s="116" t="str">
        <f t="shared" si="49"/>
        <v xml:space="preserve"> -</v>
      </c>
      <c r="AW125" s="277" t="str">
        <f t="shared" si="50"/>
        <v xml:space="preserve"> -</v>
      </c>
      <c r="AX125" s="49">
        <v>0</v>
      </c>
      <c r="AY125" s="54">
        <v>0</v>
      </c>
      <c r="AZ125" s="54">
        <v>0</v>
      </c>
      <c r="BA125" s="116" t="str">
        <f t="shared" si="51"/>
        <v xml:space="preserve"> -</v>
      </c>
      <c r="BB125" s="277" t="str">
        <f t="shared" si="52"/>
        <v xml:space="preserve"> -</v>
      </c>
      <c r="BC125" s="48">
        <v>0</v>
      </c>
      <c r="BD125" s="54">
        <v>0</v>
      </c>
      <c r="BE125" s="54">
        <v>0</v>
      </c>
      <c r="BF125" s="116" t="str">
        <f t="shared" si="53"/>
        <v xml:space="preserve"> -</v>
      </c>
      <c r="BG125" s="277" t="str">
        <f t="shared" si="54"/>
        <v xml:space="preserve"> -</v>
      </c>
      <c r="BH125" s="826">
        <f t="shared" si="55"/>
        <v>0</v>
      </c>
      <c r="BI125" s="827">
        <f t="shared" si="56"/>
        <v>0</v>
      </c>
      <c r="BJ125" s="827">
        <f t="shared" si="57"/>
        <v>0</v>
      </c>
      <c r="BK125" s="383" t="str">
        <f t="shared" si="58"/>
        <v xml:space="preserve"> -</v>
      </c>
      <c r="BL125" s="276" t="str">
        <f t="shared" si="59"/>
        <v xml:space="preserve"> -</v>
      </c>
      <c r="BM125" s="462" t="s">
        <v>1223</v>
      </c>
      <c r="BN125" s="847" t="s">
        <v>1255</v>
      </c>
      <c r="BO125" s="187" t="s">
        <v>1952</v>
      </c>
    </row>
    <row r="126" spans="2:67" ht="30" customHeight="1">
      <c r="B126" s="803"/>
      <c r="C126" s="804"/>
      <c r="D126" s="805"/>
      <c r="E126" s="710"/>
      <c r="F126" s="633" t="s">
        <v>229</v>
      </c>
      <c r="G126" s="880">
        <v>0.61980000000000002</v>
      </c>
      <c r="H126" s="849">
        <v>0.75</v>
      </c>
      <c r="I126" s="701">
        <f>+H126-G126</f>
        <v>0.13019999999999998</v>
      </c>
      <c r="J126" s="807"/>
      <c r="K126" s="808"/>
      <c r="L126" s="23" t="s">
        <v>145</v>
      </c>
      <c r="M126" s="122">
        <v>2210264</v>
      </c>
      <c r="N126" s="23" t="s">
        <v>1348</v>
      </c>
      <c r="O126" s="34">
        <v>2</v>
      </c>
      <c r="P126" s="54">
        <v>2</v>
      </c>
      <c r="Q126" s="54">
        <v>0</v>
      </c>
      <c r="R126" s="308">
        <f t="shared" si="46"/>
        <v>0</v>
      </c>
      <c r="S126" s="54">
        <v>0</v>
      </c>
      <c r="T126" s="308">
        <f t="shared" si="60"/>
        <v>0</v>
      </c>
      <c r="U126" s="54">
        <v>2</v>
      </c>
      <c r="V126" s="310">
        <f t="shared" si="61"/>
        <v>1</v>
      </c>
      <c r="W126" s="41">
        <v>0</v>
      </c>
      <c r="X126" s="317">
        <f t="shared" si="62"/>
        <v>0</v>
      </c>
      <c r="Y126" s="48">
        <v>0</v>
      </c>
      <c r="Z126" s="54">
        <v>0</v>
      </c>
      <c r="AA126" s="54">
        <v>0</v>
      </c>
      <c r="AB126" s="41">
        <v>0</v>
      </c>
      <c r="AC126" s="233" t="str">
        <f t="shared" si="35"/>
        <v xml:space="preserve"> -</v>
      </c>
      <c r="AD126" s="568" t="str">
        <f t="shared" si="36"/>
        <v xml:space="preserve"> -</v>
      </c>
      <c r="AE126" s="79" t="str">
        <f t="shared" si="37"/>
        <v xml:space="preserve"> -</v>
      </c>
      <c r="AF126" s="568" t="str">
        <f t="shared" si="38"/>
        <v xml:space="preserve"> -</v>
      </c>
      <c r="AG126" s="79">
        <f t="shared" si="39"/>
        <v>0</v>
      </c>
      <c r="AH126" s="568">
        <f t="shared" si="40"/>
        <v>0</v>
      </c>
      <c r="AI126" s="79" t="str">
        <f t="shared" si="41"/>
        <v xml:space="preserve"> -</v>
      </c>
      <c r="AJ126" s="568" t="str">
        <f t="shared" si="42"/>
        <v xml:space="preserve"> -</v>
      </c>
      <c r="AK126" s="809">
        <f t="shared" si="76"/>
        <v>0</v>
      </c>
      <c r="AL126" s="568">
        <f t="shared" si="44"/>
        <v>0</v>
      </c>
      <c r="AM126" s="810">
        <f t="shared" si="45"/>
        <v>0</v>
      </c>
      <c r="AN126" s="48">
        <v>0</v>
      </c>
      <c r="AO126" s="54">
        <v>0</v>
      </c>
      <c r="AP126" s="54">
        <v>0</v>
      </c>
      <c r="AQ126" s="116" t="str">
        <f t="shared" si="47"/>
        <v xml:space="preserve"> -</v>
      </c>
      <c r="AR126" s="277" t="str">
        <f t="shared" si="48"/>
        <v xml:space="preserve"> -</v>
      </c>
      <c r="AS126" s="48">
        <v>0</v>
      </c>
      <c r="AT126" s="54">
        <v>0</v>
      </c>
      <c r="AU126" s="54">
        <v>0</v>
      </c>
      <c r="AV126" s="116" t="str">
        <f t="shared" si="49"/>
        <v xml:space="preserve"> -</v>
      </c>
      <c r="AW126" s="277" t="str">
        <f t="shared" si="50"/>
        <v xml:space="preserve"> -</v>
      </c>
      <c r="AX126" s="49">
        <v>0</v>
      </c>
      <c r="AY126" s="54">
        <v>0</v>
      </c>
      <c r="AZ126" s="54">
        <v>0</v>
      </c>
      <c r="BA126" s="116" t="str">
        <f t="shared" si="51"/>
        <v xml:space="preserve"> -</v>
      </c>
      <c r="BB126" s="277" t="str">
        <f t="shared" si="52"/>
        <v xml:space="preserve"> -</v>
      </c>
      <c r="BC126" s="48">
        <v>0</v>
      </c>
      <c r="BD126" s="54">
        <v>0</v>
      </c>
      <c r="BE126" s="54">
        <v>0</v>
      </c>
      <c r="BF126" s="116" t="str">
        <f t="shared" si="53"/>
        <v xml:space="preserve"> -</v>
      </c>
      <c r="BG126" s="277" t="str">
        <f t="shared" si="54"/>
        <v xml:space="preserve"> -</v>
      </c>
      <c r="BH126" s="811">
        <f t="shared" si="55"/>
        <v>0</v>
      </c>
      <c r="BI126" s="812">
        <f t="shared" si="56"/>
        <v>0</v>
      </c>
      <c r="BJ126" s="812">
        <f t="shared" si="57"/>
        <v>0</v>
      </c>
      <c r="BK126" s="381" t="str">
        <f t="shared" si="58"/>
        <v xml:space="preserve"> -</v>
      </c>
      <c r="BL126" s="277" t="str">
        <f t="shared" si="59"/>
        <v xml:space="preserve"> -</v>
      </c>
      <c r="BM126" s="462" t="s">
        <v>1223</v>
      </c>
      <c r="BN126" s="847" t="s">
        <v>1255</v>
      </c>
      <c r="BO126" s="187" t="s">
        <v>1952</v>
      </c>
    </row>
    <row r="127" spans="2:67" ht="30" customHeight="1">
      <c r="B127" s="803"/>
      <c r="C127" s="804"/>
      <c r="D127" s="805"/>
      <c r="E127" s="710"/>
      <c r="F127" s="633"/>
      <c r="G127" s="880"/>
      <c r="H127" s="849"/>
      <c r="I127" s="702"/>
      <c r="J127" s="807"/>
      <c r="K127" s="808"/>
      <c r="L127" s="23" t="s">
        <v>146</v>
      </c>
      <c r="M127" s="122" t="s">
        <v>1219</v>
      </c>
      <c r="N127" s="23" t="s">
        <v>1349</v>
      </c>
      <c r="O127" s="34">
        <v>0</v>
      </c>
      <c r="P127" s="54">
        <v>2</v>
      </c>
      <c r="Q127" s="54">
        <v>0</v>
      </c>
      <c r="R127" s="308">
        <f t="shared" si="46"/>
        <v>0</v>
      </c>
      <c r="S127" s="54">
        <v>0</v>
      </c>
      <c r="T127" s="308">
        <f t="shared" si="60"/>
        <v>0</v>
      </c>
      <c r="U127" s="54">
        <v>1</v>
      </c>
      <c r="V127" s="310">
        <f t="shared" si="61"/>
        <v>0.5</v>
      </c>
      <c r="W127" s="41">
        <v>1</v>
      </c>
      <c r="X127" s="317">
        <f t="shared" si="62"/>
        <v>0.5</v>
      </c>
      <c r="Y127" s="48">
        <v>0</v>
      </c>
      <c r="Z127" s="54">
        <v>0</v>
      </c>
      <c r="AA127" s="54">
        <v>0</v>
      </c>
      <c r="AB127" s="41">
        <v>0</v>
      </c>
      <c r="AC127" s="233" t="str">
        <f t="shared" si="35"/>
        <v xml:space="preserve"> -</v>
      </c>
      <c r="AD127" s="568" t="str">
        <f t="shared" si="36"/>
        <v xml:space="preserve"> -</v>
      </c>
      <c r="AE127" s="79" t="str">
        <f t="shared" si="37"/>
        <v xml:space="preserve"> -</v>
      </c>
      <c r="AF127" s="568" t="str">
        <f t="shared" si="38"/>
        <v xml:space="preserve"> -</v>
      </c>
      <c r="AG127" s="79">
        <f t="shared" si="39"/>
        <v>0</v>
      </c>
      <c r="AH127" s="568">
        <f t="shared" si="40"/>
        <v>0</v>
      </c>
      <c r="AI127" s="79">
        <f t="shared" si="41"/>
        <v>0</v>
      </c>
      <c r="AJ127" s="568">
        <f t="shared" si="42"/>
        <v>0</v>
      </c>
      <c r="AK127" s="809">
        <f t="shared" si="76"/>
        <v>0</v>
      </c>
      <c r="AL127" s="568">
        <f t="shared" si="44"/>
        <v>0</v>
      </c>
      <c r="AM127" s="810">
        <f t="shared" si="45"/>
        <v>0</v>
      </c>
      <c r="AN127" s="48">
        <v>0</v>
      </c>
      <c r="AO127" s="54">
        <v>0</v>
      </c>
      <c r="AP127" s="54">
        <v>0</v>
      </c>
      <c r="AQ127" s="116" t="str">
        <f t="shared" si="47"/>
        <v xml:space="preserve"> -</v>
      </c>
      <c r="AR127" s="277" t="str">
        <f t="shared" si="48"/>
        <v xml:space="preserve"> -</v>
      </c>
      <c r="AS127" s="48">
        <v>0</v>
      </c>
      <c r="AT127" s="54">
        <v>0</v>
      </c>
      <c r="AU127" s="54">
        <v>0</v>
      </c>
      <c r="AV127" s="116" t="str">
        <f t="shared" si="49"/>
        <v xml:space="preserve"> -</v>
      </c>
      <c r="AW127" s="277" t="str">
        <f t="shared" si="50"/>
        <v xml:space="preserve"> -</v>
      </c>
      <c r="AX127" s="49">
        <v>0</v>
      </c>
      <c r="AY127" s="54">
        <v>0</v>
      </c>
      <c r="AZ127" s="54">
        <v>0</v>
      </c>
      <c r="BA127" s="116" t="str">
        <f t="shared" si="51"/>
        <v xml:space="preserve"> -</v>
      </c>
      <c r="BB127" s="277" t="str">
        <f t="shared" si="52"/>
        <v xml:space="preserve"> -</v>
      </c>
      <c r="BC127" s="48">
        <v>0</v>
      </c>
      <c r="BD127" s="54">
        <v>0</v>
      </c>
      <c r="BE127" s="54">
        <v>0</v>
      </c>
      <c r="BF127" s="116" t="str">
        <f t="shared" si="53"/>
        <v xml:space="preserve"> -</v>
      </c>
      <c r="BG127" s="277" t="str">
        <f t="shared" si="54"/>
        <v xml:space="preserve"> -</v>
      </c>
      <c r="BH127" s="826">
        <f t="shared" si="55"/>
        <v>0</v>
      </c>
      <c r="BI127" s="827">
        <f t="shared" si="56"/>
        <v>0</v>
      </c>
      <c r="BJ127" s="827">
        <f t="shared" si="57"/>
        <v>0</v>
      </c>
      <c r="BK127" s="383" t="str">
        <f t="shared" si="58"/>
        <v xml:space="preserve"> -</v>
      </c>
      <c r="BL127" s="276" t="str">
        <f t="shared" si="59"/>
        <v xml:space="preserve"> -</v>
      </c>
      <c r="BM127" s="462" t="s">
        <v>1223</v>
      </c>
      <c r="BN127" s="847" t="s">
        <v>1255</v>
      </c>
      <c r="BO127" s="187" t="s">
        <v>1952</v>
      </c>
    </row>
    <row r="128" spans="2:67" ht="30" customHeight="1">
      <c r="B128" s="803"/>
      <c r="C128" s="804"/>
      <c r="D128" s="805"/>
      <c r="E128" s="710"/>
      <c r="F128" s="633"/>
      <c r="G128" s="880"/>
      <c r="H128" s="849"/>
      <c r="I128" s="702"/>
      <c r="J128" s="807"/>
      <c r="K128" s="808"/>
      <c r="L128" s="23" t="s">
        <v>147</v>
      </c>
      <c r="M128" s="122">
        <v>0</v>
      </c>
      <c r="N128" s="23" t="s">
        <v>1350</v>
      </c>
      <c r="O128" s="37">
        <v>0</v>
      </c>
      <c r="P128" s="79">
        <v>1</v>
      </c>
      <c r="Q128" s="79">
        <v>0</v>
      </c>
      <c r="R128" s="308">
        <f t="shared" si="46"/>
        <v>0</v>
      </c>
      <c r="S128" s="79">
        <v>1</v>
      </c>
      <c r="T128" s="308">
        <f t="shared" si="60"/>
        <v>1</v>
      </c>
      <c r="U128" s="79">
        <v>0</v>
      </c>
      <c r="V128" s="310">
        <f t="shared" si="61"/>
        <v>0</v>
      </c>
      <c r="W128" s="116">
        <v>0</v>
      </c>
      <c r="X128" s="317">
        <f t="shared" si="62"/>
        <v>0</v>
      </c>
      <c r="Y128" s="233">
        <v>0</v>
      </c>
      <c r="Z128" s="79">
        <v>0</v>
      </c>
      <c r="AA128" s="79">
        <v>0</v>
      </c>
      <c r="AB128" s="116">
        <v>0</v>
      </c>
      <c r="AC128" s="233" t="str">
        <f t="shared" si="35"/>
        <v xml:space="preserve"> -</v>
      </c>
      <c r="AD128" s="568" t="str">
        <f t="shared" si="36"/>
        <v xml:space="preserve"> -</v>
      </c>
      <c r="AE128" s="79">
        <f t="shared" si="37"/>
        <v>0</v>
      </c>
      <c r="AF128" s="568">
        <f t="shared" si="38"/>
        <v>0</v>
      </c>
      <c r="AG128" s="79" t="str">
        <f t="shared" si="39"/>
        <v xml:space="preserve"> -</v>
      </c>
      <c r="AH128" s="568" t="str">
        <f t="shared" si="40"/>
        <v xml:space="preserve"> -</v>
      </c>
      <c r="AI128" s="79" t="str">
        <f t="shared" si="41"/>
        <v xml:space="preserve"> -</v>
      </c>
      <c r="AJ128" s="568" t="str">
        <f t="shared" si="42"/>
        <v xml:space="preserve"> -</v>
      </c>
      <c r="AK128" s="809">
        <f t="shared" si="76"/>
        <v>0</v>
      </c>
      <c r="AL128" s="568">
        <f t="shared" si="44"/>
        <v>0</v>
      </c>
      <c r="AM128" s="810">
        <f t="shared" si="45"/>
        <v>0</v>
      </c>
      <c r="AN128" s="48">
        <v>91425</v>
      </c>
      <c r="AO128" s="54">
        <v>0</v>
      </c>
      <c r="AP128" s="54">
        <v>0</v>
      </c>
      <c r="AQ128" s="116">
        <f t="shared" si="47"/>
        <v>0</v>
      </c>
      <c r="AR128" s="277" t="str">
        <f t="shared" si="48"/>
        <v xml:space="preserve"> -</v>
      </c>
      <c r="AS128" s="48">
        <v>97000</v>
      </c>
      <c r="AT128" s="54">
        <v>0</v>
      </c>
      <c r="AU128" s="54">
        <v>0</v>
      </c>
      <c r="AV128" s="116">
        <f t="shared" si="49"/>
        <v>0</v>
      </c>
      <c r="AW128" s="277" t="str">
        <f t="shared" si="50"/>
        <v xml:space="preserve"> -</v>
      </c>
      <c r="AX128" s="49">
        <v>0</v>
      </c>
      <c r="AY128" s="54">
        <v>0</v>
      </c>
      <c r="AZ128" s="54">
        <v>0</v>
      </c>
      <c r="BA128" s="116" t="str">
        <f t="shared" si="51"/>
        <v xml:space="preserve"> -</v>
      </c>
      <c r="BB128" s="277" t="str">
        <f t="shared" si="52"/>
        <v xml:space="preserve"> -</v>
      </c>
      <c r="BC128" s="48">
        <v>0</v>
      </c>
      <c r="BD128" s="54">
        <v>0</v>
      </c>
      <c r="BE128" s="54">
        <v>0</v>
      </c>
      <c r="BF128" s="116" t="str">
        <f t="shared" si="53"/>
        <v xml:space="preserve"> -</v>
      </c>
      <c r="BG128" s="277" t="str">
        <f t="shared" si="54"/>
        <v xml:space="preserve"> -</v>
      </c>
      <c r="BH128" s="811">
        <f t="shared" si="55"/>
        <v>188425</v>
      </c>
      <c r="BI128" s="812">
        <f t="shared" si="56"/>
        <v>0</v>
      </c>
      <c r="BJ128" s="812">
        <f t="shared" si="57"/>
        <v>0</v>
      </c>
      <c r="BK128" s="381">
        <f t="shared" si="58"/>
        <v>0</v>
      </c>
      <c r="BL128" s="277" t="str">
        <f t="shared" si="59"/>
        <v xml:space="preserve"> -</v>
      </c>
      <c r="BM128" s="462" t="s">
        <v>1223</v>
      </c>
      <c r="BN128" s="847" t="s">
        <v>1255</v>
      </c>
      <c r="BO128" s="187" t="s">
        <v>1952</v>
      </c>
    </row>
    <row r="129" spans="2:67" ht="30" customHeight="1" thickBot="1">
      <c r="B129" s="803"/>
      <c r="C129" s="804"/>
      <c r="D129" s="805"/>
      <c r="E129" s="710"/>
      <c r="F129" s="633"/>
      <c r="G129" s="880"/>
      <c r="H129" s="849"/>
      <c r="I129" s="702"/>
      <c r="J129" s="813"/>
      <c r="K129" s="828"/>
      <c r="L129" s="26" t="s">
        <v>148</v>
      </c>
      <c r="M129" s="109" t="s">
        <v>1219</v>
      </c>
      <c r="N129" s="26" t="s">
        <v>1351</v>
      </c>
      <c r="O129" s="39">
        <v>1</v>
      </c>
      <c r="P129" s="86">
        <v>1</v>
      </c>
      <c r="Q129" s="86">
        <v>0</v>
      </c>
      <c r="R129" s="318">
        <v>0</v>
      </c>
      <c r="S129" s="86">
        <v>1</v>
      </c>
      <c r="T129" s="318">
        <v>0.33</v>
      </c>
      <c r="U129" s="86">
        <v>1</v>
      </c>
      <c r="V129" s="319">
        <v>0.33</v>
      </c>
      <c r="W129" s="45">
        <v>1</v>
      </c>
      <c r="X129" s="320">
        <v>0.34</v>
      </c>
      <c r="Y129" s="56">
        <v>0.5</v>
      </c>
      <c r="Z129" s="86">
        <v>0</v>
      </c>
      <c r="AA129" s="86">
        <v>0</v>
      </c>
      <c r="AB129" s="45">
        <v>0</v>
      </c>
      <c r="AC129" s="232" t="str">
        <f t="shared" si="35"/>
        <v xml:space="preserve"> -</v>
      </c>
      <c r="AD129" s="815" t="str">
        <f t="shared" si="36"/>
        <v xml:space="preserve"> -</v>
      </c>
      <c r="AE129" s="102">
        <f t="shared" si="37"/>
        <v>0</v>
      </c>
      <c r="AF129" s="815">
        <f t="shared" si="38"/>
        <v>0</v>
      </c>
      <c r="AG129" s="102">
        <f t="shared" si="39"/>
        <v>0</v>
      </c>
      <c r="AH129" s="815">
        <f t="shared" si="40"/>
        <v>0</v>
      </c>
      <c r="AI129" s="102">
        <f t="shared" si="41"/>
        <v>0</v>
      </c>
      <c r="AJ129" s="815">
        <f t="shared" si="42"/>
        <v>0</v>
      </c>
      <c r="AK129" s="816">
        <f>+AVERAGE(Z129:AB129)/P129</f>
        <v>0</v>
      </c>
      <c r="AL129" s="815">
        <f t="shared" si="44"/>
        <v>0</v>
      </c>
      <c r="AM129" s="817">
        <f t="shared" si="45"/>
        <v>0</v>
      </c>
      <c r="AN129" s="56">
        <v>98000</v>
      </c>
      <c r="AO129" s="86">
        <v>0</v>
      </c>
      <c r="AP129" s="86">
        <v>0</v>
      </c>
      <c r="AQ129" s="137">
        <f t="shared" si="47"/>
        <v>0</v>
      </c>
      <c r="AR129" s="284" t="str">
        <f t="shared" si="48"/>
        <v xml:space="preserve"> -</v>
      </c>
      <c r="AS129" s="56">
        <v>250000</v>
      </c>
      <c r="AT129" s="86">
        <v>0</v>
      </c>
      <c r="AU129" s="86">
        <v>0</v>
      </c>
      <c r="AV129" s="137">
        <f t="shared" si="49"/>
        <v>0</v>
      </c>
      <c r="AW129" s="284" t="str">
        <f t="shared" si="50"/>
        <v xml:space="preserve"> -</v>
      </c>
      <c r="AX129" s="57">
        <v>0</v>
      </c>
      <c r="AY129" s="86">
        <v>0</v>
      </c>
      <c r="AZ129" s="86">
        <v>0</v>
      </c>
      <c r="BA129" s="137" t="str">
        <f t="shared" si="51"/>
        <v xml:space="preserve"> -</v>
      </c>
      <c r="BB129" s="284" t="str">
        <f t="shared" si="52"/>
        <v xml:space="preserve"> -</v>
      </c>
      <c r="BC129" s="56">
        <v>0</v>
      </c>
      <c r="BD129" s="86">
        <v>0</v>
      </c>
      <c r="BE129" s="86">
        <v>0</v>
      </c>
      <c r="BF129" s="137" t="str">
        <f t="shared" si="53"/>
        <v xml:space="preserve"> -</v>
      </c>
      <c r="BG129" s="284" t="str">
        <f t="shared" si="54"/>
        <v xml:space="preserve"> -</v>
      </c>
      <c r="BH129" s="818">
        <f t="shared" si="55"/>
        <v>348000</v>
      </c>
      <c r="BI129" s="819">
        <f t="shared" si="56"/>
        <v>0</v>
      </c>
      <c r="BJ129" s="819">
        <f t="shared" si="57"/>
        <v>0</v>
      </c>
      <c r="BK129" s="390">
        <f t="shared" si="58"/>
        <v>0</v>
      </c>
      <c r="BL129" s="286" t="str">
        <f t="shared" si="59"/>
        <v xml:space="preserve"> -</v>
      </c>
      <c r="BM129" s="832" t="s">
        <v>1223</v>
      </c>
      <c r="BN129" s="852" t="s">
        <v>1255</v>
      </c>
      <c r="BO129" s="822" t="s">
        <v>1952</v>
      </c>
    </row>
    <row r="130" spans="2:67" ht="30" customHeight="1">
      <c r="B130" s="803"/>
      <c r="C130" s="804"/>
      <c r="D130" s="805"/>
      <c r="E130" s="710"/>
      <c r="F130" s="633"/>
      <c r="G130" s="880"/>
      <c r="H130" s="849"/>
      <c r="I130" s="702"/>
      <c r="J130" s="793">
        <f>+RESUMEN!J26</f>
        <v>0.51644736842105265</v>
      </c>
      <c r="K130" s="794" t="s">
        <v>164</v>
      </c>
      <c r="L130" s="22" t="s">
        <v>149</v>
      </c>
      <c r="M130" s="127" t="s">
        <v>1219</v>
      </c>
      <c r="N130" s="22" t="s">
        <v>1352</v>
      </c>
      <c r="O130" s="33">
        <v>8</v>
      </c>
      <c r="P130" s="84">
        <v>8</v>
      </c>
      <c r="Q130" s="84">
        <v>2</v>
      </c>
      <c r="R130" s="307">
        <f t="shared" si="46"/>
        <v>0.25</v>
      </c>
      <c r="S130" s="84">
        <v>2</v>
      </c>
      <c r="T130" s="307">
        <f t="shared" si="60"/>
        <v>0.25</v>
      </c>
      <c r="U130" s="84">
        <v>2</v>
      </c>
      <c r="V130" s="309">
        <f t="shared" si="61"/>
        <v>0.25</v>
      </c>
      <c r="W130" s="40">
        <v>2</v>
      </c>
      <c r="X130" s="316">
        <f t="shared" si="62"/>
        <v>0.25</v>
      </c>
      <c r="Y130" s="46">
        <v>3</v>
      </c>
      <c r="Z130" s="84">
        <v>0</v>
      </c>
      <c r="AA130" s="84">
        <v>0</v>
      </c>
      <c r="AB130" s="40">
        <v>0</v>
      </c>
      <c r="AC130" s="231">
        <f t="shared" si="35"/>
        <v>1.5</v>
      </c>
      <c r="AD130" s="795">
        <f t="shared" si="36"/>
        <v>1</v>
      </c>
      <c r="AE130" s="87">
        <f t="shared" si="37"/>
        <v>0</v>
      </c>
      <c r="AF130" s="795">
        <f t="shared" si="38"/>
        <v>0</v>
      </c>
      <c r="AG130" s="87">
        <f t="shared" si="39"/>
        <v>0</v>
      </c>
      <c r="AH130" s="795">
        <f t="shared" si="40"/>
        <v>0</v>
      </c>
      <c r="AI130" s="87">
        <f t="shared" si="41"/>
        <v>0</v>
      </c>
      <c r="AJ130" s="795">
        <f t="shared" si="42"/>
        <v>0</v>
      </c>
      <c r="AK130" s="796">
        <f t="shared" ref="AK130" si="77">+SUM(Y130:AB130)/P130</f>
        <v>0.375</v>
      </c>
      <c r="AL130" s="795">
        <f t="shared" si="44"/>
        <v>0.375</v>
      </c>
      <c r="AM130" s="797">
        <f t="shared" si="45"/>
        <v>0.375</v>
      </c>
      <c r="AN130" s="46">
        <v>0</v>
      </c>
      <c r="AO130" s="84">
        <v>0</v>
      </c>
      <c r="AP130" s="84">
        <v>0</v>
      </c>
      <c r="AQ130" s="135" t="str">
        <f t="shared" si="47"/>
        <v xml:space="preserve"> -</v>
      </c>
      <c r="AR130" s="283" t="str">
        <f t="shared" si="48"/>
        <v xml:space="preserve"> -</v>
      </c>
      <c r="AS130" s="46">
        <v>0</v>
      </c>
      <c r="AT130" s="84">
        <v>0</v>
      </c>
      <c r="AU130" s="84">
        <v>0</v>
      </c>
      <c r="AV130" s="135" t="str">
        <f t="shared" si="49"/>
        <v xml:space="preserve"> -</v>
      </c>
      <c r="AW130" s="283" t="str">
        <f t="shared" si="50"/>
        <v xml:space="preserve"> -</v>
      </c>
      <c r="AX130" s="47">
        <v>0</v>
      </c>
      <c r="AY130" s="84">
        <v>0</v>
      </c>
      <c r="AZ130" s="84">
        <v>0</v>
      </c>
      <c r="BA130" s="135" t="str">
        <f t="shared" si="51"/>
        <v xml:space="preserve"> -</v>
      </c>
      <c r="BB130" s="283" t="str">
        <f t="shared" si="52"/>
        <v xml:space="preserve"> -</v>
      </c>
      <c r="BC130" s="46">
        <v>0</v>
      </c>
      <c r="BD130" s="84">
        <v>0</v>
      </c>
      <c r="BE130" s="84">
        <v>0</v>
      </c>
      <c r="BF130" s="135" t="str">
        <f t="shared" si="53"/>
        <v xml:space="preserve"> -</v>
      </c>
      <c r="BG130" s="283" t="str">
        <f t="shared" si="54"/>
        <v xml:space="preserve"> -</v>
      </c>
      <c r="BH130" s="798">
        <f t="shared" si="55"/>
        <v>0</v>
      </c>
      <c r="BI130" s="799">
        <f t="shared" si="56"/>
        <v>0</v>
      </c>
      <c r="BJ130" s="799">
        <f t="shared" si="57"/>
        <v>0</v>
      </c>
      <c r="BK130" s="380" t="str">
        <f t="shared" si="58"/>
        <v xml:space="preserve"> -</v>
      </c>
      <c r="BL130" s="283" t="str">
        <f t="shared" si="59"/>
        <v xml:space="preserve"> -</v>
      </c>
      <c r="BM130" s="800" t="s">
        <v>1223</v>
      </c>
      <c r="BN130" s="846" t="s">
        <v>1255</v>
      </c>
      <c r="BO130" s="802" t="s">
        <v>1964</v>
      </c>
    </row>
    <row r="131" spans="2:67" ht="30" customHeight="1">
      <c r="B131" s="803"/>
      <c r="C131" s="804"/>
      <c r="D131" s="805"/>
      <c r="E131" s="710"/>
      <c r="F131" s="633"/>
      <c r="G131" s="880"/>
      <c r="H131" s="849"/>
      <c r="I131" s="702"/>
      <c r="J131" s="807"/>
      <c r="K131" s="808"/>
      <c r="L131" s="23" t="s">
        <v>150</v>
      </c>
      <c r="M131" s="122" t="s">
        <v>1219</v>
      </c>
      <c r="N131" s="23" t="s">
        <v>1353</v>
      </c>
      <c r="O131" s="34">
        <v>0</v>
      </c>
      <c r="P131" s="54">
        <v>1</v>
      </c>
      <c r="Q131" s="54">
        <v>1</v>
      </c>
      <c r="R131" s="308">
        <v>0.25</v>
      </c>
      <c r="S131" s="54">
        <v>1</v>
      </c>
      <c r="T131" s="308">
        <v>0.25</v>
      </c>
      <c r="U131" s="54">
        <v>1</v>
      </c>
      <c r="V131" s="310">
        <v>0.25</v>
      </c>
      <c r="W131" s="41">
        <v>1</v>
      </c>
      <c r="X131" s="317">
        <v>0.25</v>
      </c>
      <c r="Y131" s="48">
        <v>1</v>
      </c>
      <c r="Z131" s="54">
        <v>1</v>
      </c>
      <c r="AA131" s="54">
        <v>0</v>
      </c>
      <c r="AB131" s="41">
        <v>0</v>
      </c>
      <c r="AC131" s="233">
        <f t="shared" si="35"/>
        <v>1</v>
      </c>
      <c r="AD131" s="568">
        <f t="shared" si="36"/>
        <v>1</v>
      </c>
      <c r="AE131" s="79">
        <f t="shared" si="37"/>
        <v>1</v>
      </c>
      <c r="AF131" s="568">
        <f t="shared" si="38"/>
        <v>1</v>
      </c>
      <c r="AG131" s="79">
        <f t="shared" si="39"/>
        <v>0</v>
      </c>
      <c r="AH131" s="568">
        <f t="shared" si="40"/>
        <v>0</v>
      </c>
      <c r="AI131" s="79">
        <f t="shared" si="41"/>
        <v>0</v>
      </c>
      <c r="AJ131" s="568">
        <f t="shared" si="42"/>
        <v>0</v>
      </c>
      <c r="AK131" s="809">
        <f t="shared" si="43"/>
        <v>0.5</v>
      </c>
      <c r="AL131" s="568">
        <f t="shared" si="44"/>
        <v>0.5</v>
      </c>
      <c r="AM131" s="810">
        <f t="shared" si="45"/>
        <v>0.5</v>
      </c>
      <c r="AN131" s="48">
        <v>0</v>
      </c>
      <c r="AO131" s="54">
        <v>0</v>
      </c>
      <c r="AP131" s="54">
        <v>0</v>
      </c>
      <c r="AQ131" s="116" t="str">
        <f t="shared" si="47"/>
        <v xml:space="preserve"> -</v>
      </c>
      <c r="AR131" s="277" t="str">
        <f t="shared" si="48"/>
        <v xml:space="preserve"> -</v>
      </c>
      <c r="AS131" s="48">
        <v>0</v>
      </c>
      <c r="AT131" s="54">
        <v>0</v>
      </c>
      <c r="AU131" s="54">
        <v>0</v>
      </c>
      <c r="AV131" s="116" t="str">
        <f t="shared" si="49"/>
        <v xml:space="preserve"> -</v>
      </c>
      <c r="AW131" s="277" t="str">
        <f t="shared" si="50"/>
        <v xml:space="preserve"> -</v>
      </c>
      <c r="AX131" s="49">
        <v>0</v>
      </c>
      <c r="AY131" s="54">
        <v>0</v>
      </c>
      <c r="AZ131" s="54">
        <v>0</v>
      </c>
      <c r="BA131" s="116" t="str">
        <f t="shared" si="51"/>
        <v xml:space="preserve"> -</v>
      </c>
      <c r="BB131" s="277" t="str">
        <f t="shared" si="52"/>
        <v xml:space="preserve"> -</v>
      </c>
      <c r="BC131" s="48">
        <v>0</v>
      </c>
      <c r="BD131" s="54">
        <v>0</v>
      </c>
      <c r="BE131" s="54">
        <v>0</v>
      </c>
      <c r="BF131" s="116" t="str">
        <f t="shared" si="53"/>
        <v xml:space="preserve"> -</v>
      </c>
      <c r="BG131" s="277" t="str">
        <f t="shared" si="54"/>
        <v xml:space="preserve"> -</v>
      </c>
      <c r="BH131" s="826">
        <f t="shared" si="55"/>
        <v>0</v>
      </c>
      <c r="BI131" s="827">
        <f t="shared" si="56"/>
        <v>0</v>
      </c>
      <c r="BJ131" s="827">
        <f t="shared" si="57"/>
        <v>0</v>
      </c>
      <c r="BK131" s="383" t="str">
        <f t="shared" si="58"/>
        <v xml:space="preserve"> -</v>
      </c>
      <c r="BL131" s="276" t="str">
        <f t="shared" si="59"/>
        <v xml:space="preserve"> -</v>
      </c>
      <c r="BM131" s="462" t="s">
        <v>1223</v>
      </c>
      <c r="BN131" s="847" t="s">
        <v>1255</v>
      </c>
      <c r="BO131" s="187" t="s">
        <v>1964</v>
      </c>
    </row>
    <row r="132" spans="2:67" ht="30" customHeight="1">
      <c r="B132" s="803"/>
      <c r="C132" s="804"/>
      <c r="D132" s="805"/>
      <c r="E132" s="710"/>
      <c r="F132" s="633"/>
      <c r="G132" s="880"/>
      <c r="H132" s="849"/>
      <c r="I132" s="702"/>
      <c r="J132" s="807"/>
      <c r="K132" s="808"/>
      <c r="L132" s="23" t="s">
        <v>151</v>
      </c>
      <c r="M132" s="122" t="s">
        <v>1219</v>
      </c>
      <c r="N132" s="23" t="s">
        <v>1354</v>
      </c>
      <c r="O132" s="34">
        <v>19</v>
      </c>
      <c r="P132" s="54">
        <v>19</v>
      </c>
      <c r="Q132" s="54">
        <v>19</v>
      </c>
      <c r="R132" s="308">
        <v>0.25</v>
      </c>
      <c r="S132" s="54">
        <v>19</v>
      </c>
      <c r="T132" s="308">
        <v>0.25</v>
      </c>
      <c r="U132" s="54">
        <v>19</v>
      </c>
      <c r="V132" s="310">
        <v>0.25</v>
      </c>
      <c r="W132" s="41">
        <v>19</v>
      </c>
      <c r="X132" s="317">
        <v>0.25</v>
      </c>
      <c r="Y132" s="48">
        <v>19</v>
      </c>
      <c r="Z132" s="54">
        <v>17</v>
      </c>
      <c r="AA132" s="54">
        <v>0</v>
      </c>
      <c r="AB132" s="41">
        <v>0</v>
      </c>
      <c r="AC132" s="233">
        <f t="shared" si="35"/>
        <v>1</v>
      </c>
      <c r="AD132" s="568">
        <f t="shared" si="36"/>
        <v>1</v>
      </c>
      <c r="AE132" s="79">
        <f t="shared" si="37"/>
        <v>0.89473684210526316</v>
      </c>
      <c r="AF132" s="568">
        <f t="shared" si="38"/>
        <v>0.89473684210526316</v>
      </c>
      <c r="AG132" s="79">
        <f t="shared" si="39"/>
        <v>0</v>
      </c>
      <c r="AH132" s="568">
        <f t="shared" si="40"/>
        <v>0</v>
      </c>
      <c r="AI132" s="79">
        <f t="shared" si="41"/>
        <v>0</v>
      </c>
      <c r="AJ132" s="568">
        <f t="shared" si="42"/>
        <v>0</v>
      </c>
      <c r="AK132" s="809">
        <f t="shared" si="43"/>
        <v>0.47368421052631576</v>
      </c>
      <c r="AL132" s="568">
        <f t="shared" si="44"/>
        <v>0.47368421052631576</v>
      </c>
      <c r="AM132" s="810">
        <f t="shared" si="45"/>
        <v>0.47368421052631576</v>
      </c>
      <c r="AN132" s="48">
        <v>0</v>
      </c>
      <c r="AO132" s="54">
        <v>0</v>
      </c>
      <c r="AP132" s="54">
        <v>0</v>
      </c>
      <c r="AQ132" s="116" t="str">
        <f t="shared" si="47"/>
        <v xml:space="preserve"> -</v>
      </c>
      <c r="AR132" s="277" t="str">
        <f t="shared" si="48"/>
        <v xml:space="preserve"> -</v>
      </c>
      <c r="AS132" s="48">
        <v>0</v>
      </c>
      <c r="AT132" s="54">
        <v>0</v>
      </c>
      <c r="AU132" s="54">
        <v>0</v>
      </c>
      <c r="AV132" s="116" t="str">
        <f t="shared" si="49"/>
        <v xml:space="preserve"> -</v>
      </c>
      <c r="AW132" s="277" t="str">
        <f t="shared" si="50"/>
        <v xml:space="preserve"> -</v>
      </c>
      <c r="AX132" s="49">
        <v>0</v>
      </c>
      <c r="AY132" s="54">
        <v>0</v>
      </c>
      <c r="AZ132" s="54">
        <v>0</v>
      </c>
      <c r="BA132" s="116" t="str">
        <f t="shared" si="51"/>
        <v xml:space="preserve"> -</v>
      </c>
      <c r="BB132" s="277" t="str">
        <f t="shared" si="52"/>
        <v xml:space="preserve"> -</v>
      </c>
      <c r="BC132" s="48">
        <v>0</v>
      </c>
      <c r="BD132" s="54">
        <v>0</v>
      </c>
      <c r="BE132" s="54">
        <v>0</v>
      </c>
      <c r="BF132" s="116" t="str">
        <f t="shared" si="53"/>
        <v xml:space="preserve"> -</v>
      </c>
      <c r="BG132" s="277" t="str">
        <f t="shared" si="54"/>
        <v xml:space="preserve"> -</v>
      </c>
      <c r="BH132" s="811">
        <f t="shared" si="55"/>
        <v>0</v>
      </c>
      <c r="BI132" s="812">
        <f t="shared" si="56"/>
        <v>0</v>
      </c>
      <c r="BJ132" s="812">
        <f t="shared" si="57"/>
        <v>0</v>
      </c>
      <c r="BK132" s="381" t="str">
        <f t="shared" si="58"/>
        <v xml:space="preserve"> -</v>
      </c>
      <c r="BL132" s="277" t="str">
        <f t="shared" si="59"/>
        <v xml:space="preserve"> -</v>
      </c>
      <c r="BM132" s="462" t="s">
        <v>1223</v>
      </c>
      <c r="BN132" s="847" t="s">
        <v>1255</v>
      </c>
      <c r="BO132" s="187" t="s">
        <v>1965</v>
      </c>
    </row>
    <row r="133" spans="2:67" ht="45.75" customHeight="1">
      <c r="B133" s="803"/>
      <c r="C133" s="804"/>
      <c r="D133" s="805"/>
      <c r="E133" s="710"/>
      <c r="F133" s="633"/>
      <c r="G133" s="880"/>
      <c r="H133" s="849"/>
      <c r="I133" s="702"/>
      <c r="J133" s="807"/>
      <c r="K133" s="808"/>
      <c r="L133" s="23" t="s">
        <v>152</v>
      </c>
      <c r="M133" s="122" t="s">
        <v>1219</v>
      </c>
      <c r="N133" s="23" t="s">
        <v>1355</v>
      </c>
      <c r="O133" s="34">
        <v>0</v>
      </c>
      <c r="P133" s="54">
        <v>1</v>
      </c>
      <c r="Q133" s="54">
        <v>1</v>
      </c>
      <c r="R133" s="308">
        <v>0.25</v>
      </c>
      <c r="S133" s="54">
        <v>1</v>
      </c>
      <c r="T133" s="308">
        <v>0.25</v>
      </c>
      <c r="U133" s="54">
        <v>1</v>
      </c>
      <c r="V133" s="310">
        <v>0.25</v>
      </c>
      <c r="W133" s="41">
        <v>1</v>
      </c>
      <c r="X133" s="317">
        <v>0.25</v>
      </c>
      <c r="Y133" s="561">
        <v>0.7</v>
      </c>
      <c r="Z133" s="54">
        <v>0.3</v>
      </c>
      <c r="AA133" s="54">
        <v>0</v>
      </c>
      <c r="AB133" s="41">
        <v>0</v>
      </c>
      <c r="AC133" s="233">
        <f t="shared" si="35"/>
        <v>0.7</v>
      </c>
      <c r="AD133" s="568">
        <f t="shared" si="36"/>
        <v>0.7</v>
      </c>
      <c r="AE133" s="79">
        <f t="shared" si="37"/>
        <v>0.3</v>
      </c>
      <c r="AF133" s="568">
        <f t="shared" si="38"/>
        <v>0.3</v>
      </c>
      <c r="AG133" s="79">
        <f t="shared" si="39"/>
        <v>0</v>
      </c>
      <c r="AH133" s="568">
        <f t="shared" si="40"/>
        <v>0</v>
      </c>
      <c r="AI133" s="79">
        <f t="shared" si="41"/>
        <v>0</v>
      </c>
      <c r="AJ133" s="568">
        <f t="shared" si="42"/>
        <v>0</v>
      </c>
      <c r="AK133" s="809">
        <f t="shared" si="43"/>
        <v>0.25</v>
      </c>
      <c r="AL133" s="568">
        <f t="shared" si="44"/>
        <v>0.25</v>
      </c>
      <c r="AM133" s="810">
        <f t="shared" si="45"/>
        <v>0.25</v>
      </c>
      <c r="AN133" s="48">
        <v>0</v>
      </c>
      <c r="AO133" s="54">
        <v>0</v>
      </c>
      <c r="AP133" s="54">
        <v>0</v>
      </c>
      <c r="AQ133" s="116" t="str">
        <f t="shared" si="47"/>
        <v xml:space="preserve"> -</v>
      </c>
      <c r="AR133" s="277" t="str">
        <f t="shared" si="48"/>
        <v xml:space="preserve"> -</v>
      </c>
      <c r="AS133" s="48">
        <v>0</v>
      </c>
      <c r="AT133" s="54">
        <v>0</v>
      </c>
      <c r="AU133" s="54">
        <v>0</v>
      </c>
      <c r="AV133" s="116" t="str">
        <f t="shared" si="49"/>
        <v xml:space="preserve"> -</v>
      </c>
      <c r="AW133" s="277" t="str">
        <f t="shared" si="50"/>
        <v xml:space="preserve"> -</v>
      </c>
      <c r="AX133" s="49">
        <v>0</v>
      </c>
      <c r="AY133" s="54">
        <v>0</v>
      </c>
      <c r="AZ133" s="54">
        <v>0</v>
      </c>
      <c r="BA133" s="116" t="str">
        <f t="shared" si="51"/>
        <v xml:space="preserve"> -</v>
      </c>
      <c r="BB133" s="277" t="str">
        <f t="shared" si="52"/>
        <v xml:space="preserve"> -</v>
      </c>
      <c r="BC133" s="48">
        <v>0</v>
      </c>
      <c r="BD133" s="54">
        <v>0</v>
      </c>
      <c r="BE133" s="54">
        <v>0</v>
      </c>
      <c r="BF133" s="116" t="str">
        <f t="shared" si="53"/>
        <v xml:space="preserve"> -</v>
      </c>
      <c r="BG133" s="277" t="str">
        <f t="shared" si="54"/>
        <v xml:space="preserve"> -</v>
      </c>
      <c r="BH133" s="826">
        <f t="shared" si="55"/>
        <v>0</v>
      </c>
      <c r="BI133" s="827">
        <f t="shared" si="56"/>
        <v>0</v>
      </c>
      <c r="BJ133" s="827">
        <f t="shared" si="57"/>
        <v>0</v>
      </c>
      <c r="BK133" s="383" t="str">
        <f t="shared" si="58"/>
        <v xml:space="preserve"> -</v>
      </c>
      <c r="BL133" s="276" t="str">
        <f t="shared" si="59"/>
        <v xml:space="preserve"> -</v>
      </c>
      <c r="BM133" s="462" t="s">
        <v>1223</v>
      </c>
      <c r="BN133" s="847" t="s">
        <v>1255</v>
      </c>
      <c r="BO133" s="187" t="s">
        <v>1961</v>
      </c>
    </row>
    <row r="134" spans="2:67" ht="30" customHeight="1">
      <c r="B134" s="803"/>
      <c r="C134" s="804"/>
      <c r="D134" s="805"/>
      <c r="E134" s="710"/>
      <c r="F134" s="633"/>
      <c r="G134" s="880"/>
      <c r="H134" s="849"/>
      <c r="I134" s="702"/>
      <c r="J134" s="807"/>
      <c r="K134" s="808"/>
      <c r="L134" s="23" t="s">
        <v>153</v>
      </c>
      <c r="M134" s="122">
        <v>0</v>
      </c>
      <c r="N134" s="23" t="s">
        <v>1356</v>
      </c>
      <c r="O134" s="34">
        <v>0</v>
      </c>
      <c r="P134" s="54">
        <v>8</v>
      </c>
      <c r="Q134" s="54">
        <v>2</v>
      </c>
      <c r="R134" s="308">
        <f t="shared" si="46"/>
        <v>0.25</v>
      </c>
      <c r="S134" s="54">
        <v>2</v>
      </c>
      <c r="T134" s="308">
        <f t="shared" si="60"/>
        <v>0.25</v>
      </c>
      <c r="U134" s="54">
        <v>2</v>
      </c>
      <c r="V134" s="310">
        <f t="shared" si="61"/>
        <v>0.25</v>
      </c>
      <c r="W134" s="41">
        <v>2</v>
      </c>
      <c r="X134" s="317">
        <f t="shared" si="62"/>
        <v>0.25</v>
      </c>
      <c r="Y134" s="48">
        <v>7</v>
      </c>
      <c r="Z134" s="54">
        <v>1</v>
      </c>
      <c r="AA134" s="54">
        <v>0</v>
      </c>
      <c r="AB134" s="41">
        <v>0</v>
      </c>
      <c r="AC134" s="233">
        <f t="shared" si="35"/>
        <v>3.5</v>
      </c>
      <c r="AD134" s="568">
        <f t="shared" si="36"/>
        <v>1</v>
      </c>
      <c r="AE134" s="79">
        <f t="shared" si="37"/>
        <v>0.5</v>
      </c>
      <c r="AF134" s="568">
        <f t="shared" si="38"/>
        <v>0.5</v>
      </c>
      <c r="AG134" s="79">
        <f t="shared" si="39"/>
        <v>0</v>
      </c>
      <c r="AH134" s="568">
        <f t="shared" si="40"/>
        <v>0</v>
      </c>
      <c r="AI134" s="79">
        <f t="shared" si="41"/>
        <v>0</v>
      </c>
      <c r="AJ134" s="568">
        <f t="shared" si="42"/>
        <v>0</v>
      </c>
      <c r="AK134" s="809">
        <f t="shared" ref="AK134" si="78">+SUM(Y134:AB134)/P134</f>
        <v>1</v>
      </c>
      <c r="AL134" s="568">
        <f t="shared" si="44"/>
        <v>1</v>
      </c>
      <c r="AM134" s="810">
        <f t="shared" si="45"/>
        <v>1</v>
      </c>
      <c r="AN134" s="48">
        <v>0</v>
      </c>
      <c r="AO134" s="54">
        <v>0</v>
      </c>
      <c r="AP134" s="54">
        <v>11400</v>
      </c>
      <c r="AQ134" s="116" t="str">
        <f t="shared" si="47"/>
        <v xml:space="preserve"> -</v>
      </c>
      <c r="AR134" s="277">
        <f t="shared" si="48"/>
        <v>1</v>
      </c>
      <c r="AS134" s="48">
        <v>29750</v>
      </c>
      <c r="AT134" s="54">
        <v>0</v>
      </c>
      <c r="AU134" s="54">
        <v>0</v>
      </c>
      <c r="AV134" s="116">
        <f t="shared" si="49"/>
        <v>0</v>
      </c>
      <c r="AW134" s="277" t="str">
        <f t="shared" si="50"/>
        <v xml:space="preserve"> -</v>
      </c>
      <c r="AX134" s="49">
        <v>50000</v>
      </c>
      <c r="AY134" s="54">
        <v>0</v>
      </c>
      <c r="AZ134" s="54">
        <v>0</v>
      </c>
      <c r="BA134" s="116">
        <f t="shared" si="51"/>
        <v>0</v>
      </c>
      <c r="BB134" s="277" t="str">
        <f t="shared" si="52"/>
        <v xml:space="preserve"> -</v>
      </c>
      <c r="BC134" s="48">
        <v>50000</v>
      </c>
      <c r="BD134" s="54">
        <v>0</v>
      </c>
      <c r="BE134" s="54">
        <v>0</v>
      </c>
      <c r="BF134" s="116">
        <f t="shared" si="53"/>
        <v>0</v>
      </c>
      <c r="BG134" s="277" t="str">
        <f t="shared" si="54"/>
        <v xml:space="preserve"> -</v>
      </c>
      <c r="BH134" s="811">
        <f t="shared" si="55"/>
        <v>129750</v>
      </c>
      <c r="BI134" s="812">
        <f t="shared" si="56"/>
        <v>0</v>
      </c>
      <c r="BJ134" s="812">
        <f t="shared" si="57"/>
        <v>11400</v>
      </c>
      <c r="BK134" s="381">
        <f t="shared" si="58"/>
        <v>0</v>
      </c>
      <c r="BL134" s="277">
        <f t="shared" si="59"/>
        <v>1</v>
      </c>
      <c r="BM134" s="462" t="s">
        <v>1223</v>
      </c>
      <c r="BN134" s="847" t="s">
        <v>1255</v>
      </c>
      <c r="BO134" s="187" t="s">
        <v>1961</v>
      </c>
    </row>
    <row r="135" spans="2:67" ht="45.75" customHeight="1" thickBot="1">
      <c r="B135" s="803"/>
      <c r="C135" s="804"/>
      <c r="D135" s="864"/>
      <c r="E135" s="711"/>
      <c r="F135" s="665"/>
      <c r="G135" s="881"/>
      <c r="H135" s="882"/>
      <c r="I135" s="883"/>
      <c r="J135" s="813"/>
      <c r="K135" s="828"/>
      <c r="L135" s="26" t="s">
        <v>154</v>
      </c>
      <c r="M135" s="109" t="s">
        <v>1219</v>
      </c>
      <c r="N135" s="26" t="s">
        <v>1357</v>
      </c>
      <c r="O135" s="39">
        <v>0</v>
      </c>
      <c r="P135" s="86">
        <v>1</v>
      </c>
      <c r="Q135" s="86">
        <v>1</v>
      </c>
      <c r="R135" s="318">
        <v>0.25</v>
      </c>
      <c r="S135" s="86">
        <v>1</v>
      </c>
      <c r="T135" s="318">
        <v>0.25</v>
      </c>
      <c r="U135" s="86">
        <v>1</v>
      </c>
      <c r="V135" s="319">
        <v>0.25</v>
      </c>
      <c r="W135" s="45">
        <v>1</v>
      </c>
      <c r="X135" s="320">
        <v>0.25</v>
      </c>
      <c r="Y135" s="56">
        <v>1</v>
      </c>
      <c r="Z135" s="86">
        <v>1</v>
      </c>
      <c r="AA135" s="86">
        <v>0</v>
      </c>
      <c r="AB135" s="45">
        <v>0</v>
      </c>
      <c r="AC135" s="232">
        <f t="shared" si="35"/>
        <v>1</v>
      </c>
      <c r="AD135" s="815">
        <f t="shared" si="36"/>
        <v>1</v>
      </c>
      <c r="AE135" s="102">
        <f t="shared" si="37"/>
        <v>1</v>
      </c>
      <c r="AF135" s="815">
        <f t="shared" si="38"/>
        <v>1</v>
      </c>
      <c r="AG135" s="102">
        <f t="shared" si="39"/>
        <v>0</v>
      </c>
      <c r="AH135" s="815">
        <f t="shared" si="40"/>
        <v>0</v>
      </c>
      <c r="AI135" s="102">
        <f t="shared" si="41"/>
        <v>0</v>
      </c>
      <c r="AJ135" s="815">
        <f t="shared" si="42"/>
        <v>0</v>
      </c>
      <c r="AK135" s="816">
        <f t="shared" si="43"/>
        <v>0.5</v>
      </c>
      <c r="AL135" s="815">
        <f t="shared" si="44"/>
        <v>0.5</v>
      </c>
      <c r="AM135" s="817">
        <f t="shared" si="45"/>
        <v>0.5</v>
      </c>
      <c r="AN135" s="56">
        <v>0</v>
      </c>
      <c r="AO135" s="86">
        <v>0</v>
      </c>
      <c r="AP135" s="86">
        <v>0</v>
      </c>
      <c r="AQ135" s="137" t="str">
        <f t="shared" si="47"/>
        <v xml:space="preserve"> -</v>
      </c>
      <c r="AR135" s="284" t="str">
        <f t="shared" si="48"/>
        <v xml:space="preserve"> -</v>
      </c>
      <c r="AS135" s="56">
        <v>0</v>
      </c>
      <c r="AT135" s="86">
        <v>0</v>
      </c>
      <c r="AU135" s="86">
        <v>0</v>
      </c>
      <c r="AV135" s="137" t="str">
        <f t="shared" si="49"/>
        <v xml:space="preserve"> -</v>
      </c>
      <c r="AW135" s="284" t="str">
        <f t="shared" si="50"/>
        <v xml:space="preserve"> -</v>
      </c>
      <c r="AX135" s="57">
        <v>0</v>
      </c>
      <c r="AY135" s="86">
        <v>0</v>
      </c>
      <c r="AZ135" s="86">
        <v>0</v>
      </c>
      <c r="BA135" s="137" t="str">
        <f t="shared" si="51"/>
        <v xml:space="preserve"> -</v>
      </c>
      <c r="BB135" s="284" t="str">
        <f t="shared" si="52"/>
        <v xml:space="preserve"> -</v>
      </c>
      <c r="BC135" s="56">
        <v>0</v>
      </c>
      <c r="BD135" s="86">
        <v>0</v>
      </c>
      <c r="BE135" s="86">
        <v>0</v>
      </c>
      <c r="BF135" s="137" t="str">
        <f t="shared" si="53"/>
        <v xml:space="preserve"> -</v>
      </c>
      <c r="BG135" s="284" t="str">
        <f t="shared" si="54"/>
        <v xml:space="preserve"> -</v>
      </c>
      <c r="BH135" s="818">
        <f t="shared" si="55"/>
        <v>0</v>
      </c>
      <c r="BI135" s="819">
        <f t="shared" si="56"/>
        <v>0</v>
      </c>
      <c r="BJ135" s="819">
        <f t="shared" si="57"/>
        <v>0</v>
      </c>
      <c r="BK135" s="390" t="str">
        <f t="shared" si="58"/>
        <v xml:space="preserve"> -</v>
      </c>
      <c r="BL135" s="286" t="str">
        <f t="shared" si="59"/>
        <v xml:space="preserve"> -</v>
      </c>
      <c r="BM135" s="832" t="s">
        <v>1223</v>
      </c>
      <c r="BN135" s="852" t="s">
        <v>1255</v>
      </c>
      <c r="BO135" s="834" t="s">
        <v>1961</v>
      </c>
    </row>
    <row r="136" spans="2:67" ht="15" customHeight="1" thickBot="1">
      <c r="B136" s="803"/>
      <c r="C136" s="871"/>
      <c r="D136" s="170"/>
      <c r="E136" s="11"/>
      <c r="F136" s="12"/>
      <c r="G136" s="10"/>
      <c r="H136" s="10"/>
      <c r="I136" s="478"/>
      <c r="J136" s="75"/>
      <c r="K136" s="74"/>
      <c r="L136" s="76"/>
      <c r="M136" s="74"/>
      <c r="N136" s="76"/>
      <c r="O136" s="75"/>
      <c r="P136" s="226"/>
      <c r="Q136" s="226"/>
      <c r="R136" s="261"/>
      <c r="S136" s="226"/>
      <c r="T136" s="261"/>
      <c r="U136" s="226"/>
      <c r="V136" s="261"/>
      <c r="W136" s="226"/>
      <c r="X136" s="261"/>
      <c r="Y136" s="226"/>
      <c r="Z136" s="226"/>
      <c r="AA136" s="226"/>
      <c r="AB136" s="226"/>
      <c r="AC136" s="74"/>
      <c r="AD136" s="417"/>
      <c r="AE136" s="417"/>
      <c r="AF136" s="417"/>
      <c r="AG136" s="417"/>
      <c r="AH136" s="417"/>
      <c r="AI136" s="417"/>
      <c r="AJ136" s="417"/>
      <c r="AK136" s="507"/>
      <c r="AL136" s="417"/>
      <c r="AM136" s="488"/>
      <c r="AN136" s="77"/>
      <c r="AO136" s="77"/>
      <c r="AP136" s="77"/>
      <c r="AQ136" s="77"/>
      <c r="AR136" s="77"/>
      <c r="AS136" s="77"/>
      <c r="AT136" s="77"/>
      <c r="AU136" s="77"/>
      <c r="AV136" s="77"/>
      <c r="AW136" s="77"/>
      <c r="AX136" s="77"/>
      <c r="AY136" s="77"/>
      <c r="AZ136" s="77"/>
      <c r="BA136" s="77"/>
      <c r="BB136" s="77"/>
      <c r="BC136" s="77"/>
      <c r="BD136" s="77"/>
      <c r="BE136" s="77"/>
      <c r="BF136" s="77"/>
      <c r="BG136" s="77"/>
      <c r="BH136" s="78"/>
      <c r="BI136" s="78"/>
      <c r="BJ136" s="78"/>
      <c r="BK136" s="78"/>
      <c r="BL136" s="78"/>
      <c r="BM136" s="458"/>
      <c r="BN136" s="11"/>
      <c r="BO136" s="15"/>
    </row>
    <row r="137" spans="2:67" ht="30" customHeight="1">
      <c r="B137" s="803"/>
      <c r="C137" s="804"/>
      <c r="D137" s="790">
        <f>+RESUMEN!J27</f>
        <v>0.31164777777777775</v>
      </c>
      <c r="E137" s="709" t="s">
        <v>240</v>
      </c>
      <c r="F137" s="632" t="s">
        <v>231</v>
      </c>
      <c r="G137" s="872">
        <v>0.5</v>
      </c>
      <c r="H137" s="872">
        <v>0.85</v>
      </c>
      <c r="I137" s="873">
        <f>+H137-G137</f>
        <v>0.35</v>
      </c>
      <c r="J137" s="793">
        <f>+RESUMEN!J28</f>
        <v>0.23749999999999996</v>
      </c>
      <c r="K137" s="794" t="s">
        <v>179</v>
      </c>
      <c r="L137" s="22" t="s">
        <v>165</v>
      </c>
      <c r="M137" s="127">
        <v>2210289</v>
      </c>
      <c r="N137" s="22" t="s">
        <v>1358</v>
      </c>
      <c r="O137" s="70">
        <v>0.745</v>
      </c>
      <c r="P137" s="87">
        <v>1</v>
      </c>
      <c r="Q137" s="87">
        <v>0.3</v>
      </c>
      <c r="R137" s="307">
        <v>0.25</v>
      </c>
      <c r="S137" s="87">
        <v>0.5</v>
      </c>
      <c r="T137" s="307">
        <v>0.25</v>
      </c>
      <c r="U137" s="87">
        <v>0.8</v>
      </c>
      <c r="V137" s="309">
        <v>0.25</v>
      </c>
      <c r="W137" s="135">
        <v>1</v>
      </c>
      <c r="X137" s="316">
        <v>0.25</v>
      </c>
      <c r="Y137" s="231">
        <v>0.31</v>
      </c>
      <c r="Z137" s="87">
        <v>0.3</v>
      </c>
      <c r="AA137" s="87">
        <v>0</v>
      </c>
      <c r="AB137" s="68">
        <v>0</v>
      </c>
      <c r="AC137" s="231">
        <f t="shared" si="35"/>
        <v>1.0333333333333334</v>
      </c>
      <c r="AD137" s="795">
        <f t="shared" si="36"/>
        <v>1</v>
      </c>
      <c r="AE137" s="87">
        <f t="shared" si="37"/>
        <v>0.6</v>
      </c>
      <c r="AF137" s="795">
        <f t="shared" si="38"/>
        <v>0.6</v>
      </c>
      <c r="AG137" s="87">
        <f t="shared" si="39"/>
        <v>0</v>
      </c>
      <c r="AH137" s="795">
        <f t="shared" si="40"/>
        <v>0</v>
      </c>
      <c r="AI137" s="87">
        <f t="shared" si="41"/>
        <v>0</v>
      </c>
      <c r="AJ137" s="795">
        <f t="shared" si="42"/>
        <v>0</v>
      </c>
      <c r="AK137" s="796">
        <f>+AVERAGE(Y137:AB137)/AVERAGE(Q137,S137,U137,W137)</f>
        <v>0.23461538461538461</v>
      </c>
      <c r="AL137" s="795">
        <f t="shared" si="44"/>
        <v>0.23461538461538461</v>
      </c>
      <c r="AM137" s="797">
        <f t="shared" si="45"/>
        <v>0.23461538461538461</v>
      </c>
      <c r="AN137" s="46">
        <v>0</v>
      </c>
      <c r="AO137" s="84">
        <v>0</v>
      </c>
      <c r="AP137" s="84">
        <v>0</v>
      </c>
      <c r="AQ137" s="135" t="str">
        <f t="shared" si="47"/>
        <v xml:space="preserve"> -</v>
      </c>
      <c r="AR137" s="283" t="str">
        <f t="shared" si="48"/>
        <v xml:space="preserve"> -</v>
      </c>
      <c r="AS137" s="46">
        <v>0</v>
      </c>
      <c r="AT137" s="84">
        <v>0</v>
      </c>
      <c r="AU137" s="84">
        <v>0</v>
      </c>
      <c r="AV137" s="135" t="str">
        <f t="shared" si="49"/>
        <v xml:space="preserve"> -</v>
      </c>
      <c r="AW137" s="283" t="str">
        <f t="shared" si="50"/>
        <v xml:space="preserve"> -</v>
      </c>
      <c r="AX137" s="47">
        <v>140000</v>
      </c>
      <c r="AY137" s="84">
        <v>0</v>
      </c>
      <c r="AZ137" s="84">
        <v>0</v>
      </c>
      <c r="BA137" s="135">
        <f t="shared" si="51"/>
        <v>0</v>
      </c>
      <c r="BB137" s="283" t="str">
        <f t="shared" si="52"/>
        <v xml:space="preserve"> -</v>
      </c>
      <c r="BC137" s="46">
        <v>126000</v>
      </c>
      <c r="BD137" s="84">
        <v>0</v>
      </c>
      <c r="BE137" s="84">
        <v>0</v>
      </c>
      <c r="BF137" s="135">
        <f t="shared" si="53"/>
        <v>0</v>
      </c>
      <c r="BG137" s="283" t="str">
        <f t="shared" si="54"/>
        <v xml:space="preserve"> -</v>
      </c>
      <c r="BH137" s="798">
        <f t="shared" si="55"/>
        <v>266000</v>
      </c>
      <c r="BI137" s="799">
        <f t="shared" si="56"/>
        <v>0</v>
      </c>
      <c r="BJ137" s="799">
        <f t="shared" si="57"/>
        <v>0</v>
      </c>
      <c r="BK137" s="380">
        <f t="shared" si="58"/>
        <v>0</v>
      </c>
      <c r="BL137" s="283" t="str">
        <f t="shared" si="59"/>
        <v xml:space="preserve"> -</v>
      </c>
      <c r="BM137" s="800" t="s">
        <v>1223</v>
      </c>
      <c r="BN137" s="846" t="s">
        <v>1359</v>
      </c>
      <c r="BO137" s="802" t="s">
        <v>1960</v>
      </c>
    </row>
    <row r="138" spans="2:67" ht="30" customHeight="1">
      <c r="B138" s="803"/>
      <c r="C138" s="804"/>
      <c r="D138" s="805"/>
      <c r="E138" s="710"/>
      <c r="F138" s="633"/>
      <c r="G138" s="849"/>
      <c r="H138" s="849"/>
      <c r="I138" s="702"/>
      <c r="J138" s="807"/>
      <c r="K138" s="808"/>
      <c r="L138" s="23" t="s">
        <v>166</v>
      </c>
      <c r="M138" s="122">
        <v>2210289</v>
      </c>
      <c r="N138" s="23" t="s">
        <v>1360</v>
      </c>
      <c r="O138" s="37">
        <v>0.44</v>
      </c>
      <c r="P138" s="79">
        <v>1</v>
      </c>
      <c r="Q138" s="79">
        <v>0.3</v>
      </c>
      <c r="R138" s="308">
        <v>0.25</v>
      </c>
      <c r="S138" s="79">
        <v>0.5</v>
      </c>
      <c r="T138" s="308">
        <v>0.25</v>
      </c>
      <c r="U138" s="79">
        <v>0.8</v>
      </c>
      <c r="V138" s="310">
        <v>0.25</v>
      </c>
      <c r="W138" s="116">
        <v>1</v>
      </c>
      <c r="X138" s="317">
        <v>0.25</v>
      </c>
      <c r="Y138" s="233">
        <v>0.28999999999999998</v>
      </c>
      <c r="Z138" s="79">
        <v>0.3</v>
      </c>
      <c r="AA138" s="79">
        <v>0</v>
      </c>
      <c r="AB138" s="65">
        <v>0</v>
      </c>
      <c r="AC138" s="233">
        <f t="shared" si="35"/>
        <v>0.96666666666666667</v>
      </c>
      <c r="AD138" s="568">
        <f t="shared" si="36"/>
        <v>0.96666666666666667</v>
      </c>
      <c r="AE138" s="79">
        <f t="shared" si="37"/>
        <v>0.6</v>
      </c>
      <c r="AF138" s="568">
        <f t="shared" si="38"/>
        <v>0.6</v>
      </c>
      <c r="AG138" s="79">
        <f t="shared" si="39"/>
        <v>0</v>
      </c>
      <c r="AH138" s="568">
        <f t="shared" si="40"/>
        <v>0</v>
      </c>
      <c r="AI138" s="79">
        <f t="shared" si="41"/>
        <v>0</v>
      </c>
      <c r="AJ138" s="568">
        <f t="shared" si="42"/>
        <v>0</v>
      </c>
      <c r="AK138" s="809">
        <f>+AVERAGE(Y138:AB138)/AVERAGE(Q138,S138,U138,W138)</f>
        <v>0.22692307692307689</v>
      </c>
      <c r="AL138" s="568">
        <f t="shared" si="44"/>
        <v>0.22692307692307689</v>
      </c>
      <c r="AM138" s="810">
        <f t="shared" si="45"/>
        <v>0.22692307692307689</v>
      </c>
      <c r="AN138" s="48">
        <v>0</v>
      </c>
      <c r="AO138" s="54">
        <v>0</v>
      </c>
      <c r="AP138" s="54">
        <v>0</v>
      </c>
      <c r="AQ138" s="116" t="str">
        <f t="shared" si="47"/>
        <v xml:space="preserve"> -</v>
      </c>
      <c r="AR138" s="277" t="str">
        <f t="shared" si="48"/>
        <v xml:space="preserve"> -</v>
      </c>
      <c r="AS138" s="48">
        <v>0</v>
      </c>
      <c r="AT138" s="54">
        <v>0</v>
      </c>
      <c r="AU138" s="54">
        <v>0</v>
      </c>
      <c r="AV138" s="116" t="str">
        <f t="shared" si="49"/>
        <v xml:space="preserve"> -</v>
      </c>
      <c r="AW138" s="277" t="str">
        <f t="shared" si="50"/>
        <v xml:space="preserve"> -</v>
      </c>
      <c r="AX138" s="49">
        <v>131000</v>
      </c>
      <c r="AY138" s="54">
        <v>0</v>
      </c>
      <c r="AZ138" s="54">
        <v>0</v>
      </c>
      <c r="BA138" s="116">
        <f t="shared" si="51"/>
        <v>0</v>
      </c>
      <c r="BB138" s="277" t="str">
        <f t="shared" si="52"/>
        <v xml:space="preserve"> -</v>
      </c>
      <c r="BC138" s="48">
        <v>118000</v>
      </c>
      <c r="BD138" s="54">
        <v>0</v>
      </c>
      <c r="BE138" s="54">
        <v>0</v>
      </c>
      <c r="BF138" s="116">
        <f t="shared" si="53"/>
        <v>0</v>
      </c>
      <c r="BG138" s="277" t="str">
        <f t="shared" si="54"/>
        <v xml:space="preserve"> -</v>
      </c>
      <c r="BH138" s="811">
        <f t="shared" si="55"/>
        <v>249000</v>
      </c>
      <c r="BI138" s="812">
        <f t="shared" si="56"/>
        <v>0</v>
      </c>
      <c r="BJ138" s="812">
        <f t="shared" si="57"/>
        <v>0</v>
      </c>
      <c r="BK138" s="381">
        <f t="shared" si="58"/>
        <v>0</v>
      </c>
      <c r="BL138" s="277" t="str">
        <f t="shared" si="59"/>
        <v xml:space="preserve"> -</v>
      </c>
      <c r="BM138" s="462" t="s">
        <v>1223</v>
      </c>
      <c r="BN138" s="847" t="s">
        <v>1359</v>
      </c>
      <c r="BO138" s="187" t="s">
        <v>1960</v>
      </c>
    </row>
    <row r="139" spans="2:67" ht="30" customHeight="1">
      <c r="B139" s="803"/>
      <c r="C139" s="804"/>
      <c r="D139" s="805"/>
      <c r="E139" s="710"/>
      <c r="F139" s="633"/>
      <c r="G139" s="849"/>
      <c r="H139" s="849"/>
      <c r="I139" s="702"/>
      <c r="J139" s="807"/>
      <c r="K139" s="808"/>
      <c r="L139" s="23" t="s">
        <v>167</v>
      </c>
      <c r="M139" s="122">
        <v>2210289</v>
      </c>
      <c r="N139" s="23" t="s">
        <v>1361</v>
      </c>
      <c r="O139" s="37">
        <v>0.43</v>
      </c>
      <c r="P139" s="79">
        <v>1</v>
      </c>
      <c r="Q139" s="79">
        <v>0.3</v>
      </c>
      <c r="R139" s="308">
        <v>0.25</v>
      </c>
      <c r="S139" s="79">
        <v>0.5</v>
      </c>
      <c r="T139" s="308">
        <v>0.25</v>
      </c>
      <c r="U139" s="79">
        <v>0.8</v>
      </c>
      <c r="V139" s="310">
        <v>0.25</v>
      </c>
      <c r="W139" s="116">
        <v>1</v>
      </c>
      <c r="X139" s="317">
        <v>0.25</v>
      </c>
      <c r="Y139" s="233">
        <v>0.37</v>
      </c>
      <c r="Z139" s="79">
        <v>0.3</v>
      </c>
      <c r="AA139" s="79">
        <v>0</v>
      </c>
      <c r="AB139" s="65">
        <v>0</v>
      </c>
      <c r="AC139" s="233">
        <f t="shared" si="35"/>
        <v>1.2333333333333334</v>
      </c>
      <c r="AD139" s="568">
        <f t="shared" si="36"/>
        <v>1</v>
      </c>
      <c r="AE139" s="79">
        <f t="shared" si="37"/>
        <v>0.6</v>
      </c>
      <c r="AF139" s="568">
        <f t="shared" si="38"/>
        <v>0.6</v>
      </c>
      <c r="AG139" s="79">
        <f t="shared" si="39"/>
        <v>0</v>
      </c>
      <c r="AH139" s="568">
        <f t="shared" si="40"/>
        <v>0</v>
      </c>
      <c r="AI139" s="79">
        <f t="shared" si="41"/>
        <v>0</v>
      </c>
      <c r="AJ139" s="568">
        <f t="shared" si="42"/>
        <v>0</v>
      </c>
      <c r="AK139" s="809">
        <f t="shared" ref="AK139:AK140" si="79">+AVERAGE(Y139:AB139)/AVERAGE(Q139,S139,U139,W139)</f>
        <v>0.25769230769230766</v>
      </c>
      <c r="AL139" s="568">
        <f t="shared" si="44"/>
        <v>0.25769230769230766</v>
      </c>
      <c r="AM139" s="810">
        <f t="shared" si="45"/>
        <v>0.25769230769230766</v>
      </c>
      <c r="AN139" s="48">
        <v>0</v>
      </c>
      <c r="AO139" s="54">
        <v>0</v>
      </c>
      <c r="AP139" s="54">
        <v>0</v>
      </c>
      <c r="AQ139" s="116" t="str">
        <f t="shared" si="47"/>
        <v xml:space="preserve"> -</v>
      </c>
      <c r="AR139" s="277" t="str">
        <f t="shared" si="48"/>
        <v xml:space="preserve"> -</v>
      </c>
      <c r="AS139" s="48">
        <v>0</v>
      </c>
      <c r="AT139" s="54">
        <v>0</v>
      </c>
      <c r="AU139" s="54">
        <v>0</v>
      </c>
      <c r="AV139" s="116" t="str">
        <f t="shared" si="49"/>
        <v xml:space="preserve"> -</v>
      </c>
      <c r="AW139" s="277" t="str">
        <f t="shared" si="50"/>
        <v xml:space="preserve"> -</v>
      </c>
      <c r="AX139" s="49">
        <v>92000</v>
      </c>
      <c r="AY139" s="54">
        <v>0</v>
      </c>
      <c r="AZ139" s="54">
        <v>0</v>
      </c>
      <c r="BA139" s="116">
        <f t="shared" si="51"/>
        <v>0</v>
      </c>
      <c r="BB139" s="277" t="str">
        <f t="shared" si="52"/>
        <v xml:space="preserve"> -</v>
      </c>
      <c r="BC139" s="48">
        <v>0</v>
      </c>
      <c r="BD139" s="54">
        <v>0</v>
      </c>
      <c r="BE139" s="54">
        <v>0</v>
      </c>
      <c r="BF139" s="116" t="str">
        <f t="shared" si="53"/>
        <v xml:space="preserve"> -</v>
      </c>
      <c r="BG139" s="277" t="str">
        <f t="shared" si="54"/>
        <v xml:space="preserve"> -</v>
      </c>
      <c r="BH139" s="826">
        <f t="shared" si="55"/>
        <v>92000</v>
      </c>
      <c r="BI139" s="827">
        <f t="shared" si="56"/>
        <v>0</v>
      </c>
      <c r="BJ139" s="827">
        <f t="shared" si="57"/>
        <v>0</v>
      </c>
      <c r="BK139" s="383">
        <f t="shared" si="58"/>
        <v>0</v>
      </c>
      <c r="BL139" s="276" t="str">
        <f t="shared" si="59"/>
        <v xml:space="preserve"> -</v>
      </c>
      <c r="BM139" s="462" t="s">
        <v>1223</v>
      </c>
      <c r="BN139" s="847" t="s">
        <v>1359</v>
      </c>
      <c r="BO139" s="187" t="s">
        <v>1960</v>
      </c>
    </row>
    <row r="140" spans="2:67" ht="30" customHeight="1" thickBot="1">
      <c r="B140" s="803"/>
      <c r="C140" s="804"/>
      <c r="D140" s="805"/>
      <c r="E140" s="710"/>
      <c r="F140" s="633"/>
      <c r="G140" s="849"/>
      <c r="H140" s="849"/>
      <c r="I140" s="702"/>
      <c r="J140" s="813"/>
      <c r="K140" s="828"/>
      <c r="L140" s="26" t="s">
        <v>168</v>
      </c>
      <c r="M140" s="109">
        <v>2210289</v>
      </c>
      <c r="N140" s="26" t="s">
        <v>1362</v>
      </c>
      <c r="O140" s="62">
        <v>0.15</v>
      </c>
      <c r="P140" s="102">
        <v>1</v>
      </c>
      <c r="Q140" s="102">
        <v>0.3</v>
      </c>
      <c r="R140" s="318">
        <v>0.25</v>
      </c>
      <c r="S140" s="102">
        <v>0.5</v>
      </c>
      <c r="T140" s="318">
        <v>0.25</v>
      </c>
      <c r="U140" s="102">
        <v>0.8</v>
      </c>
      <c r="V140" s="319">
        <v>0.25</v>
      </c>
      <c r="W140" s="137">
        <v>1</v>
      </c>
      <c r="X140" s="320">
        <v>0.25</v>
      </c>
      <c r="Y140" s="232">
        <v>0.3</v>
      </c>
      <c r="Z140" s="102">
        <v>0.3</v>
      </c>
      <c r="AA140" s="102">
        <v>0</v>
      </c>
      <c r="AB140" s="67">
        <v>0</v>
      </c>
      <c r="AC140" s="232">
        <f t="shared" ref="AC140:AC181" si="80">IF(Q140=0," -",Y140/Q140)</f>
        <v>1</v>
      </c>
      <c r="AD140" s="815">
        <f t="shared" ref="AD140:AD181" si="81">IF(Q140=0," -",IF(AC140&gt;100%,100%,AC140))</f>
        <v>1</v>
      </c>
      <c r="AE140" s="102">
        <f t="shared" ref="AE140:AE181" si="82">IF(S140=0," -",Z140/S140)</f>
        <v>0.6</v>
      </c>
      <c r="AF140" s="815">
        <f t="shared" ref="AF140:AF181" si="83">IF(S140=0," -",IF(AE140&gt;100%,100%,AE140))</f>
        <v>0.6</v>
      </c>
      <c r="AG140" s="102">
        <f t="shared" ref="AG140:AG181" si="84">IF(U140=0," -",AA140/U140)</f>
        <v>0</v>
      </c>
      <c r="AH140" s="815">
        <f t="shared" ref="AH140:AH181" si="85">IF(U140=0," -",IF(AG140&gt;100%,100%,AG140))</f>
        <v>0</v>
      </c>
      <c r="AI140" s="102">
        <f t="shared" ref="AI140:AI181" si="86">IF(W140=0," -",AB140/W140)</f>
        <v>0</v>
      </c>
      <c r="AJ140" s="815">
        <f t="shared" ref="AJ140:AJ181" si="87">IF(W140=0," -",IF(AI140&gt;100%,100%,AI140))</f>
        <v>0</v>
      </c>
      <c r="AK140" s="816">
        <f t="shared" si="79"/>
        <v>0.23076923076923075</v>
      </c>
      <c r="AL140" s="815">
        <f t="shared" ref="AL140:AL181" si="88">+IF(AK140&gt;100%,100%,AK140)</f>
        <v>0.23076923076923075</v>
      </c>
      <c r="AM140" s="817">
        <f t="shared" ref="AM140:AM181" si="89">+AL140</f>
        <v>0.23076923076923075</v>
      </c>
      <c r="AN140" s="56">
        <v>0</v>
      </c>
      <c r="AO140" s="86">
        <v>0</v>
      </c>
      <c r="AP140" s="86">
        <v>0</v>
      </c>
      <c r="AQ140" s="137" t="str">
        <f t="shared" si="47"/>
        <v xml:space="preserve"> -</v>
      </c>
      <c r="AR140" s="284" t="str">
        <f t="shared" si="48"/>
        <v xml:space="preserve"> -</v>
      </c>
      <c r="AS140" s="56">
        <v>0</v>
      </c>
      <c r="AT140" s="86">
        <v>0</v>
      </c>
      <c r="AU140" s="86">
        <v>0</v>
      </c>
      <c r="AV140" s="137" t="str">
        <f t="shared" si="49"/>
        <v xml:space="preserve"> -</v>
      </c>
      <c r="AW140" s="284" t="str">
        <f t="shared" si="50"/>
        <v xml:space="preserve"> -</v>
      </c>
      <c r="AX140" s="57">
        <v>230000</v>
      </c>
      <c r="AY140" s="86">
        <v>0</v>
      </c>
      <c r="AZ140" s="86">
        <v>0</v>
      </c>
      <c r="BA140" s="137">
        <f t="shared" si="51"/>
        <v>0</v>
      </c>
      <c r="BB140" s="284" t="str">
        <f t="shared" si="52"/>
        <v xml:space="preserve"> -</v>
      </c>
      <c r="BC140" s="56">
        <v>240000</v>
      </c>
      <c r="BD140" s="86">
        <v>0</v>
      </c>
      <c r="BE140" s="86">
        <v>0</v>
      </c>
      <c r="BF140" s="137">
        <f t="shared" si="53"/>
        <v>0</v>
      </c>
      <c r="BG140" s="284" t="str">
        <f t="shared" si="54"/>
        <v xml:space="preserve"> -</v>
      </c>
      <c r="BH140" s="854">
        <f t="shared" si="55"/>
        <v>470000</v>
      </c>
      <c r="BI140" s="855">
        <f t="shared" si="56"/>
        <v>0</v>
      </c>
      <c r="BJ140" s="855">
        <f t="shared" si="57"/>
        <v>0</v>
      </c>
      <c r="BK140" s="382">
        <f t="shared" si="58"/>
        <v>0</v>
      </c>
      <c r="BL140" s="284" t="str">
        <f t="shared" si="59"/>
        <v xml:space="preserve"> -</v>
      </c>
      <c r="BM140" s="832" t="s">
        <v>1223</v>
      </c>
      <c r="BN140" s="852" t="s">
        <v>1359</v>
      </c>
      <c r="BO140" s="822" t="s">
        <v>1960</v>
      </c>
    </row>
    <row r="141" spans="2:67" ht="30" customHeight="1">
      <c r="B141" s="803"/>
      <c r="C141" s="804"/>
      <c r="D141" s="805"/>
      <c r="E141" s="710"/>
      <c r="F141" s="633"/>
      <c r="G141" s="849"/>
      <c r="H141" s="849"/>
      <c r="I141" s="703"/>
      <c r="J141" s="835">
        <f>+RESUMEN!J29</f>
        <v>0.46048</v>
      </c>
      <c r="K141" s="836" t="s">
        <v>180</v>
      </c>
      <c r="L141" s="24" t="s">
        <v>169</v>
      </c>
      <c r="M141" s="325" t="s">
        <v>1219</v>
      </c>
      <c r="N141" s="24" t="s">
        <v>1363</v>
      </c>
      <c r="O141" s="35">
        <v>8</v>
      </c>
      <c r="P141" s="53">
        <v>8</v>
      </c>
      <c r="Q141" s="53">
        <v>8</v>
      </c>
      <c r="R141" s="314">
        <v>0.25</v>
      </c>
      <c r="S141" s="53">
        <v>8</v>
      </c>
      <c r="T141" s="314">
        <v>0.25</v>
      </c>
      <c r="U141" s="53">
        <v>8</v>
      </c>
      <c r="V141" s="315">
        <v>0.25</v>
      </c>
      <c r="W141" s="42">
        <v>8</v>
      </c>
      <c r="X141" s="315">
        <v>0.25</v>
      </c>
      <c r="Y141" s="46">
        <v>8</v>
      </c>
      <c r="Z141" s="84">
        <v>8</v>
      </c>
      <c r="AA141" s="84">
        <v>0</v>
      </c>
      <c r="AB141" s="63">
        <v>0</v>
      </c>
      <c r="AC141" s="823">
        <f t="shared" si="80"/>
        <v>1</v>
      </c>
      <c r="AD141" s="567">
        <f t="shared" si="81"/>
        <v>1</v>
      </c>
      <c r="AE141" s="106">
        <f t="shared" si="82"/>
        <v>1</v>
      </c>
      <c r="AF141" s="567">
        <f t="shared" si="83"/>
        <v>1</v>
      </c>
      <c r="AG141" s="106">
        <f t="shared" si="84"/>
        <v>0</v>
      </c>
      <c r="AH141" s="567">
        <f t="shared" si="85"/>
        <v>0</v>
      </c>
      <c r="AI141" s="106">
        <f t="shared" si="86"/>
        <v>0</v>
      </c>
      <c r="AJ141" s="567">
        <f t="shared" si="87"/>
        <v>0</v>
      </c>
      <c r="AK141" s="824">
        <f t="shared" ref="AK141:AK170" si="90">+AVERAGE(Y141:AB141)/P141</f>
        <v>0.5</v>
      </c>
      <c r="AL141" s="567">
        <f t="shared" si="88"/>
        <v>0.5</v>
      </c>
      <c r="AM141" s="825">
        <f t="shared" si="89"/>
        <v>0.5</v>
      </c>
      <c r="AN141" s="55">
        <v>0</v>
      </c>
      <c r="AO141" s="53">
        <v>0</v>
      </c>
      <c r="AP141" s="53">
        <v>0</v>
      </c>
      <c r="AQ141" s="134" t="str">
        <f t="shared" ref="AQ141:AQ181" si="91">IF(AN141=0," -",AO141/AN141)</f>
        <v xml:space="preserve"> -</v>
      </c>
      <c r="AR141" s="276" t="str">
        <f t="shared" ref="AR141:AR181" si="92">IF(AP141=0," -",IF(AO141=0,100%,AP141/AO141))</f>
        <v xml:space="preserve"> -</v>
      </c>
      <c r="AS141" s="52">
        <v>0</v>
      </c>
      <c r="AT141" s="53">
        <v>0</v>
      </c>
      <c r="AU141" s="53">
        <v>0</v>
      </c>
      <c r="AV141" s="134" t="str">
        <f t="shared" ref="AV141:AV181" si="93">IF(AS141=0," -",AT141/AS141)</f>
        <v xml:space="preserve"> -</v>
      </c>
      <c r="AW141" s="276" t="str">
        <f t="shared" ref="AW141:AW181" si="94">IF(AU141=0," -",IF(AT141=0,100%,AU141/AT141))</f>
        <v xml:space="preserve"> -</v>
      </c>
      <c r="AX141" s="55">
        <v>0</v>
      </c>
      <c r="AY141" s="53">
        <v>0</v>
      </c>
      <c r="AZ141" s="53">
        <v>0</v>
      </c>
      <c r="BA141" s="134" t="str">
        <f t="shared" ref="BA141:BA181" si="95">IF(AX141=0," -",AY141/AX141)</f>
        <v xml:space="preserve"> -</v>
      </c>
      <c r="BB141" s="276" t="str">
        <f t="shared" ref="BB141:BB181" si="96">IF(AZ141=0," -",IF(AY141=0,100%,AZ141/AY141))</f>
        <v xml:space="preserve"> -</v>
      </c>
      <c r="BC141" s="52">
        <v>0</v>
      </c>
      <c r="BD141" s="53">
        <v>0</v>
      </c>
      <c r="BE141" s="53">
        <v>0</v>
      </c>
      <c r="BF141" s="134" t="str">
        <f t="shared" ref="BF141:BF181" si="97">IF(BC141=0," -",BD141/BC141)</f>
        <v xml:space="preserve"> -</v>
      </c>
      <c r="BG141" s="276" t="str">
        <f t="shared" ref="BG141:BG181" si="98">IF(BE141=0," -",IF(BD141=0,100%,BE141/BD141))</f>
        <v xml:space="preserve"> -</v>
      </c>
      <c r="BH141" s="826">
        <f t="shared" ref="BH141:BH181" si="99">+AN141+AS141+AX141+BC141</f>
        <v>0</v>
      </c>
      <c r="BI141" s="827">
        <f t="shared" ref="BI141:BI181" si="100">+AO141+AT141+AY141+BD141</f>
        <v>0</v>
      </c>
      <c r="BJ141" s="827">
        <f t="shared" ref="BJ141:BJ181" si="101">+AP141+AU141+AZ141+BE141</f>
        <v>0</v>
      </c>
      <c r="BK141" s="383" t="str">
        <f t="shared" ref="BK141:BK181" si="102">IF(BH141=0," -",BI141/BH141)</f>
        <v xml:space="preserve"> -</v>
      </c>
      <c r="BL141" s="276" t="str">
        <f t="shared" ref="BL141:BL181" si="103">IF(BJ141=0," -",IF(BI141=0,100%,BJ141/BI141))</f>
        <v xml:space="preserve"> -</v>
      </c>
      <c r="BM141" s="837" t="s">
        <v>1342</v>
      </c>
      <c r="BN141" s="838" t="s">
        <v>1359</v>
      </c>
      <c r="BO141" s="802" t="s">
        <v>1960</v>
      </c>
    </row>
    <row r="142" spans="2:67" ht="30" customHeight="1">
      <c r="B142" s="803"/>
      <c r="C142" s="804"/>
      <c r="D142" s="805"/>
      <c r="E142" s="710"/>
      <c r="F142" s="633" t="s">
        <v>232</v>
      </c>
      <c r="G142" s="695">
        <v>0</v>
      </c>
      <c r="H142" s="695">
        <v>10000</v>
      </c>
      <c r="I142" s="875">
        <f>+H142-G142</f>
        <v>10000</v>
      </c>
      <c r="J142" s="807"/>
      <c r="K142" s="808"/>
      <c r="L142" s="23" t="s">
        <v>170</v>
      </c>
      <c r="M142" s="122" t="s">
        <v>1219</v>
      </c>
      <c r="N142" s="23" t="s">
        <v>1364</v>
      </c>
      <c r="O142" s="34">
        <v>1</v>
      </c>
      <c r="P142" s="54">
        <v>1</v>
      </c>
      <c r="Q142" s="54">
        <v>1</v>
      </c>
      <c r="R142" s="308">
        <v>0.25</v>
      </c>
      <c r="S142" s="54">
        <v>1</v>
      </c>
      <c r="T142" s="308">
        <v>0.25</v>
      </c>
      <c r="U142" s="54">
        <v>1</v>
      </c>
      <c r="V142" s="310">
        <v>0.25</v>
      </c>
      <c r="W142" s="41">
        <v>1</v>
      </c>
      <c r="X142" s="310">
        <v>0.25</v>
      </c>
      <c r="Y142" s="48">
        <v>1</v>
      </c>
      <c r="Z142" s="54">
        <v>1</v>
      </c>
      <c r="AA142" s="54">
        <v>0</v>
      </c>
      <c r="AB142" s="43">
        <v>0</v>
      </c>
      <c r="AC142" s="233">
        <f t="shared" si="80"/>
        <v>1</v>
      </c>
      <c r="AD142" s="568">
        <f t="shared" si="81"/>
        <v>1</v>
      </c>
      <c r="AE142" s="79">
        <f t="shared" si="82"/>
        <v>1</v>
      </c>
      <c r="AF142" s="568">
        <f t="shared" si="83"/>
        <v>1</v>
      </c>
      <c r="AG142" s="79">
        <f t="shared" si="84"/>
        <v>0</v>
      </c>
      <c r="AH142" s="568">
        <f t="shared" si="85"/>
        <v>0</v>
      </c>
      <c r="AI142" s="79">
        <f t="shared" si="86"/>
        <v>0</v>
      </c>
      <c r="AJ142" s="568">
        <f t="shared" si="87"/>
        <v>0</v>
      </c>
      <c r="AK142" s="809">
        <f t="shared" si="90"/>
        <v>0.5</v>
      </c>
      <c r="AL142" s="568">
        <f t="shared" si="88"/>
        <v>0.5</v>
      </c>
      <c r="AM142" s="810">
        <f t="shared" si="89"/>
        <v>0.5</v>
      </c>
      <c r="AN142" s="49">
        <v>0</v>
      </c>
      <c r="AO142" s="54">
        <v>0</v>
      </c>
      <c r="AP142" s="54">
        <v>0</v>
      </c>
      <c r="AQ142" s="116" t="str">
        <f t="shared" si="91"/>
        <v xml:space="preserve"> -</v>
      </c>
      <c r="AR142" s="277" t="str">
        <f t="shared" si="92"/>
        <v xml:space="preserve"> -</v>
      </c>
      <c r="AS142" s="48">
        <v>0</v>
      </c>
      <c r="AT142" s="54">
        <v>0</v>
      </c>
      <c r="AU142" s="54">
        <v>0</v>
      </c>
      <c r="AV142" s="116" t="str">
        <f t="shared" si="93"/>
        <v xml:space="preserve"> -</v>
      </c>
      <c r="AW142" s="277" t="str">
        <f t="shared" si="94"/>
        <v xml:space="preserve"> -</v>
      </c>
      <c r="AX142" s="49">
        <v>0</v>
      </c>
      <c r="AY142" s="54">
        <v>0</v>
      </c>
      <c r="AZ142" s="54">
        <v>0</v>
      </c>
      <c r="BA142" s="116" t="str">
        <f t="shared" si="95"/>
        <v xml:space="preserve"> -</v>
      </c>
      <c r="BB142" s="277" t="str">
        <f t="shared" si="96"/>
        <v xml:space="preserve"> -</v>
      </c>
      <c r="BC142" s="48">
        <v>0</v>
      </c>
      <c r="BD142" s="54">
        <v>0</v>
      </c>
      <c r="BE142" s="54">
        <v>0</v>
      </c>
      <c r="BF142" s="116" t="str">
        <f t="shared" si="97"/>
        <v xml:space="preserve"> -</v>
      </c>
      <c r="BG142" s="277" t="str">
        <f t="shared" si="98"/>
        <v xml:space="preserve"> -</v>
      </c>
      <c r="BH142" s="811">
        <f t="shared" si="99"/>
        <v>0</v>
      </c>
      <c r="BI142" s="812">
        <f t="shared" si="100"/>
        <v>0</v>
      </c>
      <c r="BJ142" s="812">
        <f t="shared" si="101"/>
        <v>0</v>
      </c>
      <c r="BK142" s="381" t="str">
        <f t="shared" si="102"/>
        <v xml:space="preserve"> -</v>
      </c>
      <c r="BL142" s="277" t="str">
        <f t="shared" si="103"/>
        <v xml:space="preserve"> -</v>
      </c>
      <c r="BM142" s="462" t="s">
        <v>1223</v>
      </c>
      <c r="BN142" s="186" t="s">
        <v>1359</v>
      </c>
      <c r="BO142" s="187" t="s">
        <v>1960</v>
      </c>
    </row>
    <row r="143" spans="2:67" ht="30" customHeight="1">
      <c r="B143" s="803"/>
      <c r="C143" s="804"/>
      <c r="D143" s="805"/>
      <c r="E143" s="710"/>
      <c r="F143" s="633"/>
      <c r="G143" s="695"/>
      <c r="H143" s="695"/>
      <c r="I143" s="684"/>
      <c r="J143" s="807"/>
      <c r="K143" s="808"/>
      <c r="L143" s="23" t="s">
        <v>171</v>
      </c>
      <c r="M143" s="122" t="s">
        <v>1219</v>
      </c>
      <c r="N143" s="23" t="s">
        <v>1365</v>
      </c>
      <c r="O143" s="34">
        <v>0</v>
      </c>
      <c r="P143" s="54">
        <v>5000</v>
      </c>
      <c r="Q143" s="54">
        <v>250</v>
      </c>
      <c r="R143" s="308">
        <f t="shared" ref="R143:R181" si="104">+Q143/P143</f>
        <v>0.05</v>
      </c>
      <c r="S143" s="54">
        <v>1550</v>
      </c>
      <c r="T143" s="308">
        <f t="shared" ref="T143:T181" si="105">+S143/P143</f>
        <v>0.31</v>
      </c>
      <c r="U143" s="54">
        <v>1600</v>
      </c>
      <c r="V143" s="310">
        <f t="shared" ref="V143:V181" si="106">+U143/P143</f>
        <v>0.32</v>
      </c>
      <c r="W143" s="41">
        <v>1600</v>
      </c>
      <c r="X143" s="310">
        <f t="shared" ref="X143:X181" si="107">+W143/P143</f>
        <v>0.32</v>
      </c>
      <c r="Y143" s="48">
        <v>702</v>
      </c>
      <c r="Z143" s="54">
        <v>810</v>
      </c>
      <c r="AA143" s="54">
        <v>0</v>
      </c>
      <c r="AB143" s="43">
        <v>0</v>
      </c>
      <c r="AC143" s="233">
        <f t="shared" si="80"/>
        <v>2.8079999999999998</v>
      </c>
      <c r="AD143" s="568">
        <f t="shared" si="81"/>
        <v>1</v>
      </c>
      <c r="AE143" s="79">
        <f t="shared" si="82"/>
        <v>0.52258064516129032</v>
      </c>
      <c r="AF143" s="568">
        <f t="shared" si="83"/>
        <v>0.52258064516129032</v>
      </c>
      <c r="AG143" s="79">
        <f t="shared" si="84"/>
        <v>0</v>
      </c>
      <c r="AH143" s="568">
        <f t="shared" si="85"/>
        <v>0</v>
      </c>
      <c r="AI143" s="79">
        <f t="shared" si="86"/>
        <v>0</v>
      </c>
      <c r="AJ143" s="568">
        <f t="shared" si="87"/>
        <v>0</v>
      </c>
      <c r="AK143" s="809">
        <f t="shared" ref="AK143:AK144" si="108">+SUM(Y143:AB143)/P143</f>
        <v>0.3024</v>
      </c>
      <c r="AL143" s="568">
        <f t="shared" si="88"/>
        <v>0.3024</v>
      </c>
      <c r="AM143" s="810">
        <f t="shared" si="89"/>
        <v>0.3024</v>
      </c>
      <c r="AN143" s="49">
        <v>0</v>
      </c>
      <c r="AO143" s="54">
        <v>0</v>
      </c>
      <c r="AP143" s="54">
        <v>0</v>
      </c>
      <c r="AQ143" s="116" t="str">
        <f t="shared" si="91"/>
        <v xml:space="preserve"> -</v>
      </c>
      <c r="AR143" s="277" t="str">
        <f t="shared" si="92"/>
        <v xml:space="preserve"> -</v>
      </c>
      <c r="AS143" s="48">
        <v>0</v>
      </c>
      <c r="AT143" s="54">
        <v>0</v>
      </c>
      <c r="AU143" s="54">
        <v>0</v>
      </c>
      <c r="AV143" s="116" t="str">
        <f t="shared" si="93"/>
        <v xml:space="preserve"> -</v>
      </c>
      <c r="AW143" s="277" t="str">
        <f t="shared" si="94"/>
        <v xml:space="preserve"> -</v>
      </c>
      <c r="AX143" s="49">
        <v>0</v>
      </c>
      <c r="AY143" s="54">
        <v>0</v>
      </c>
      <c r="AZ143" s="54">
        <v>0</v>
      </c>
      <c r="BA143" s="116" t="str">
        <f t="shared" si="95"/>
        <v xml:space="preserve"> -</v>
      </c>
      <c r="BB143" s="277" t="str">
        <f t="shared" si="96"/>
        <v xml:space="preserve"> -</v>
      </c>
      <c r="BC143" s="48">
        <v>0</v>
      </c>
      <c r="BD143" s="54">
        <v>0</v>
      </c>
      <c r="BE143" s="54">
        <v>0</v>
      </c>
      <c r="BF143" s="116" t="str">
        <f t="shared" si="97"/>
        <v xml:space="preserve"> -</v>
      </c>
      <c r="BG143" s="277" t="str">
        <f t="shared" si="98"/>
        <v xml:space="preserve"> -</v>
      </c>
      <c r="BH143" s="826">
        <f t="shared" si="99"/>
        <v>0</v>
      </c>
      <c r="BI143" s="827">
        <f t="shared" si="100"/>
        <v>0</v>
      </c>
      <c r="BJ143" s="827">
        <f t="shared" si="101"/>
        <v>0</v>
      </c>
      <c r="BK143" s="383" t="str">
        <f t="shared" si="102"/>
        <v xml:space="preserve"> -</v>
      </c>
      <c r="BL143" s="276" t="str">
        <f t="shared" si="103"/>
        <v xml:space="preserve"> -</v>
      </c>
      <c r="BM143" s="462" t="s">
        <v>1223</v>
      </c>
      <c r="BN143" s="186" t="s">
        <v>1359</v>
      </c>
      <c r="BO143" s="187" t="s">
        <v>1960</v>
      </c>
    </row>
    <row r="144" spans="2:67" ht="30" customHeight="1">
      <c r="B144" s="803"/>
      <c r="C144" s="804"/>
      <c r="D144" s="805"/>
      <c r="E144" s="710"/>
      <c r="F144" s="633"/>
      <c r="G144" s="695"/>
      <c r="H144" s="695"/>
      <c r="I144" s="684"/>
      <c r="J144" s="807"/>
      <c r="K144" s="808"/>
      <c r="L144" s="23" t="s">
        <v>172</v>
      </c>
      <c r="M144" s="122" t="s">
        <v>1219</v>
      </c>
      <c r="N144" s="23" t="s">
        <v>1366</v>
      </c>
      <c r="O144" s="34">
        <v>0</v>
      </c>
      <c r="P144" s="54">
        <v>30000</v>
      </c>
      <c r="Q144" s="54">
        <v>3750</v>
      </c>
      <c r="R144" s="308">
        <f t="shared" si="104"/>
        <v>0.125</v>
      </c>
      <c r="S144" s="54">
        <v>8750</v>
      </c>
      <c r="T144" s="308">
        <f t="shared" si="105"/>
        <v>0.29166666666666669</v>
      </c>
      <c r="U144" s="54">
        <v>8750</v>
      </c>
      <c r="V144" s="310">
        <f t="shared" si="106"/>
        <v>0.29166666666666669</v>
      </c>
      <c r="W144" s="41">
        <v>8750</v>
      </c>
      <c r="X144" s="310">
        <f t="shared" si="107"/>
        <v>0.29166666666666669</v>
      </c>
      <c r="Y144" s="48">
        <v>29973</v>
      </c>
      <c r="Z144" s="54">
        <v>13537</v>
      </c>
      <c r="AA144" s="54">
        <v>0</v>
      </c>
      <c r="AB144" s="43">
        <v>0</v>
      </c>
      <c r="AC144" s="233">
        <f t="shared" si="80"/>
        <v>7.9927999999999999</v>
      </c>
      <c r="AD144" s="568">
        <f t="shared" si="81"/>
        <v>1</v>
      </c>
      <c r="AE144" s="79">
        <f t="shared" si="82"/>
        <v>1.5470857142857142</v>
      </c>
      <c r="AF144" s="568">
        <f t="shared" si="83"/>
        <v>1</v>
      </c>
      <c r="AG144" s="79">
        <f t="shared" si="84"/>
        <v>0</v>
      </c>
      <c r="AH144" s="568">
        <f t="shared" si="85"/>
        <v>0</v>
      </c>
      <c r="AI144" s="79">
        <f t="shared" si="86"/>
        <v>0</v>
      </c>
      <c r="AJ144" s="568">
        <f t="shared" si="87"/>
        <v>0</v>
      </c>
      <c r="AK144" s="809">
        <f t="shared" si="108"/>
        <v>1.4503333333333333</v>
      </c>
      <c r="AL144" s="568">
        <f t="shared" si="88"/>
        <v>1</v>
      </c>
      <c r="AM144" s="810">
        <f t="shared" si="89"/>
        <v>1</v>
      </c>
      <c r="AN144" s="49">
        <v>0</v>
      </c>
      <c r="AO144" s="54">
        <v>0</v>
      </c>
      <c r="AP144" s="54">
        <v>0</v>
      </c>
      <c r="AQ144" s="116" t="str">
        <f t="shared" si="91"/>
        <v xml:space="preserve"> -</v>
      </c>
      <c r="AR144" s="277" t="str">
        <f t="shared" si="92"/>
        <v xml:space="preserve"> -</v>
      </c>
      <c r="AS144" s="48">
        <v>0</v>
      </c>
      <c r="AT144" s="54">
        <v>0</v>
      </c>
      <c r="AU144" s="54">
        <v>0</v>
      </c>
      <c r="AV144" s="116" t="str">
        <f t="shared" si="93"/>
        <v xml:space="preserve"> -</v>
      </c>
      <c r="AW144" s="277" t="str">
        <f t="shared" si="94"/>
        <v xml:space="preserve"> -</v>
      </c>
      <c r="AX144" s="49">
        <v>0</v>
      </c>
      <c r="AY144" s="54">
        <v>0</v>
      </c>
      <c r="AZ144" s="54">
        <v>0</v>
      </c>
      <c r="BA144" s="116" t="str">
        <f t="shared" si="95"/>
        <v xml:space="preserve"> -</v>
      </c>
      <c r="BB144" s="277" t="str">
        <f t="shared" si="96"/>
        <v xml:space="preserve"> -</v>
      </c>
      <c r="BC144" s="48">
        <v>0</v>
      </c>
      <c r="BD144" s="54">
        <v>0</v>
      </c>
      <c r="BE144" s="54">
        <v>0</v>
      </c>
      <c r="BF144" s="116" t="str">
        <f t="shared" si="97"/>
        <v xml:space="preserve"> -</v>
      </c>
      <c r="BG144" s="277" t="str">
        <f t="shared" si="98"/>
        <v xml:space="preserve"> -</v>
      </c>
      <c r="BH144" s="811">
        <f t="shared" si="99"/>
        <v>0</v>
      </c>
      <c r="BI144" s="812">
        <f t="shared" si="100"/>
        <v>0</v>
      </c>
      <c r="BJ144" s="812">
        <f t="shared" si="101"/>
        <v>0</v>
      </c>
      <c r="BK144" s="381" t="str">
        <f t="shared" si="102"/>
        <v xml:space="preserve"> -</v>
      </c>
      <c r="BL144" s="277" t="str">
        <f t="shared" si="103"/>
        <v xml:space="preserve"> -</v>
      </c>
      <c r="BM144" s="462" t="s">
        <v>1223</v>
      </c>
      <c r="BN144" s="186" t="s">
        <v>1359</v>
      </c>
      <c r="BO144" s="187" t="s">
        <v>1960</v>
      </c>
    </row>
    <row r="145" spans="2:67" ht="30" customHeight="1" thickBot="1">
      <c r="B145" s="803"/>
      <c r="C145" s="804"/>
      <c r="D145" s="805"/>
      <c r="E145" s="710"/>
      <c r="F145" s="633"/>
      <c r="G145" s="695"/>
      <c r="H145" s="695"/>
      <c r="I145" s="684"/>
      <c r="J145" s="843"/>
      <c r="K145" s="814"/>
      <c r="L145" s="25" t="s">
        <v>173</v>
      </c>
      <c r="M145" s="125">
        <v>2210198</v>
      </c>
      <c r="N145" s="25" t="s">
        <v>1367</v>
      </c>
      <c r="O145" s="38">
        <v>8</v>
      </c>
      <c r="P145" s="98">
        <v>1</v>
      </c>
      <c r="Q145" s="98">
        <v>0</v>
      </c>
      <c r="R145" s="311">
        <v>0.25</v>
      </c>
      <c r="S145" s="98">
        <v>0</v>
      </c>
      <c r="T145" s="311">
        <v>0.25</v>
      </c>
      <c r="U145" s="98">
        <v>1</v>
      </c>
      <c r="V145" s="312">
        <v>0.25</v>
      </c>
      <c r="W145" s="44">
        <v>1</v>
      </c>
      <c r="X145" s="312">
        <v>0.25</v>
      </c>
      <c r="Y145" s="56">
        <v>0</v>
      </c>
      <c r="Z145" s="86">
        <v>0</v>
      </c>
      <c r="AA145" s="86">
        <v>0</v>
      </c>
      <c r="AB145" s="64">
        <v>0</v>
      </c>
      <c r="AC145" s="829" t="str">
        <f t="shared" si="80"/>
        <v xml:space="preserve"> -</v>
      </c>
      <c r="AD145" s="565" t="str">
        <f t="shared" si="81"/>
        <v xml:space="preserve"> -</v>
      </c>
      <c r="AE145" s="107" t="str">
        <f t="shared" si="82"/>
        <v xml:space="preserve"> -</v>
      </c>
      <c r="AF145" s="565" t="str">
        <f t="shared" si="83"/>
        <v xml:space="preserve"> -</v>
      </c>
      <c r="AG145" s="107">
        <f t="shared" si="84"/>
        <v>0</v>
      </c>
      <c r="AH145" s="565">
        <f t="shared" si="85"/>
        <v>0</v>
      </c>
      <c r="AI145" s="107">
        <f t="shared" si="86"/>
        <v>0</v>
      </c>
      <c r="AJ145" s="565">
        <f t="shared" si="87"/>
        <v>0</v>
      </c>
      <c r="AK145" s="830">
        <f t="shared" si="90"/>
        <v>0</v>
      </c>
      <c r="AL145" s="565">
        <f t="shared" si="88"/>
        <v>0</v>
      </c>
      <c r="AM145" s="831">
        <f t="shared" si="89"/>
        <v>0</v>
      </c>
      <c r="AN145" s="51">
        <v>0</v>
      </c>
      <c r="AO145" s="98">
        <v>0</v>
      </c>
      <c r="AP145" s="98">
        <v>0</v>
      </c>
      <c r="AQ145" s="136" t="str">
        <f t="shared" si="91"/>
        <v xml:space="preserve"> -</v>
      </c>
      <c r="AR145" s="280" t="str">
        <f t="shared" si="92"/>
        <v xml:space="preserve"> -</v>
      </c>
      <c r="AS145" s="50">
        <v>0</v>
      </c>
      <c r="AT145" s="98">
        <v>0</v>
      </c>
      <c r="AU145" s="98">
        <v>0</v>
      </c>
      <c r="AV145" s="136" t="str">
        <f t="shared" si="93"/>
        <v xml:space="preserve"> -</v>
      </c>
      <c r="AW145" s="280" t="str">
        <f t="shared" si="94"/>
        <v xml:space="preserve"> -</v>
      </c>
      <c r="AX145" s="51">
        <v>200000</v>
      </c>
      <c r="AY145" s="98">
        <v>0</v>
      </c>
      <c r="AZ145" s="98">
        <v>0</v>
      </c>
      <c r="BA145" s="136">
        <f t="shared" si="95"/>
        <v>0</v>
      </c>
      <c r="BB145" s="280" t="str">
        <f t="shared" si="96"/>
        <v xml:space="preserve"> -</v>
      </c>
      <c r="BC145" s="50">
        <v>0</v>
      </c>
      <c r="BD145" s="98">
        <v>0</v>
      </c>
      <c r="BE145" s="98">
        <v>0</v>
      </c>
      <c r="BF145" s="136" t="str">
        <f t="shared" si="97"/>
        <v xml:space="preserve"> -</v>
      </c>
      <c r="BG145" s="280" t="str">
        <f t="shared" si="98"/>
        <v xml:space="preserve"> -</v>
      </c>
      <c r="BH145" s="856">
        <f t="shared" si="99"/>
        <v>200000</v>
      </c>
      <c r="BI145" s="857">
        <f t="shared" si="100"/>
        <v>0</v>
      </c>
      <c r="BJ145" s="857">
        <f t="shared" si="101"/>
        <v>0</v>
      </c>
      <c r="BK145" s="391">
        <f t="shared" si="102"/>
        <v>0</v>
      </c>
      <c r="BL145" s="282" t="str">
        <f t="shared" si="103"/>
        <v xml:space="preserve"> -</v>
      </c>
      <c r="BM145" s="820" t="s">
        <v>1342</v>
      </c>
      <c r="BN145" s="821" t="s">
        <v>1224</v>
      </c>
      <c r="BO145" s="834" t="s">
        <v>1957</v>
      </c>
    </row>
    <row r="146" spans="2:67" ht="30" customHeight="1">
      <c r="B146" s="803"/>
      <c r="C146" s="804"/>
      <c r="D146" s="805"/>
      <c r="E146" s="710"/>
      <c r="F146" s="633"/>
      <c r="G146" s="695"/>
      <c r="H146" s="695"/>
      <c r="I146" s="685"/>
      <c r="J146" s="793">
        <f>+RESUMEN!J30</f>
        <v>3.7499999999999999E-2</v>
      </c>
      <c r="K146" s="794" t="s">
        <v>181</v>
      </c>
      <c r="L146" s="22" t="s">
        <v>174</v>
      </c>
      <c r="M146" s="127">
        <v>0</v>
      </c>
      <c r="N146" s="22" t="s">
        <v>1368</v>
      </c>
      <c r="O146" s="33">
        <v>1</v>
      </c>
      <c r="P146" s="84">
        <v>4</v>
      </c>
      <c r="Q146" s="84">
        <v>0</v>
      </c>
      <c r="R146" s="307">
        <f t="shared" si="104"/>
        <v>0</v>
      </c>
      <c r="S146" s="84">
        <v>2</v>
      </c>
      <c r="T146" s="307">
        <f t="shared" si="105"/>
        <v>0.5</v>
      </c>
      <c r="U146" s="84">
        <v>1</v>
      </c>
      <c r="V146" s="309">
        <f t="shared" si="106"/>
        <v>0.25</v>
      </c>
      <c r="W146" s="40">
        <v>1</v>
      </c>
      <c r="X146" s="316">
        <f t="shared" si="107"/>
        <v>0.25</v>
      </c>
      <c r="Y146" s="46">
        <v>0.3</v>
      </c>
      <c r="Z146" s="84">
        <v>0</v>
      </c>
      <c r="AA146" s="84">
        <v>0</v>
      </c>
      <c r="AB146" s="63">
        <v>0</v>
      </c>
      <c r="AC146" s="231" t="str">
        <f t="shared" si="80"/>
        <v xml:space="preserve"> -</v>
      </c>
      <c r="AD146" s="795" t="str">
        <f t="shared" si="81"/>
        <v xml:space="preserve"> -</v>
      </c>
      <c r="AE146" s="87">
        <f t="shared" si="82"/>
        <v>0</v>
      </c>
      <c r="AF146" s="795">
        <f t="shared" si="83"/>
        <v>0</v>
      </c>
      <c r="AG146" s="87">
        <f t="shared" si="84"/>
        <v>0</v>
      </c>
      <c r="AH146" s="795">
        <f t="shared" si="85"/>
        <v>0</v>
      </c>
      <c r="AI146" s="87">
        <f t="shared" si="86"/>
        <v>0</v>
      </c>
      <c r="AJ146" s="795">
        <f t="shared" si="87"/>
        <v>0</v>
      </c>
      <c r="AK146" s="796">
        <f t="shared" ref="AK146:AK147" si="109">+SUM(Y146:AB146)/P146</f>
        <v>7.4999999999999997E-2</v>
      </c>
      <c r="AL146" s="795">
        <f t="shared" si="88"/>
        <v>7.4999999999999997E-2</v>
      </c>
      <c r="AM146" s="797">
        <f t="shared" si="89"/>
        <v>7.4999999999999997E-2</v>
      </c>
      <c r="AN146" s="46">
        <v>0</v>
      </c>
      <c r="AO146" s="84">
        <v>0</v>
      </c>
      <c r="AP146" s="84">
        <v>0</v>
      </c>
      <c r="AQ146" s="135" t="str">
        <f t="shared" si="91"/>
        <v xml:space="preserve"> -</v>
      </c>
      <c r="AR146" s="283" t="str">
        <f t="shared" si="92"/>
        <v xml:space="preserve"> -</v>
      </c>
      <c r="AS146" s="46">
        <v>0</v>
      </c>
      <c r="AT146" s="84">
        <v>0</v>
      </c>
      <c r="AU146" s="84">
        <v>0</v>
      </c>
      <c r="AV146" s="135" t="str">
        <f t="shared" si="93"/>
        <v xml:space="preserve"> -</v>
      </c>
      <c r="AW146" s="283" t="str">
        <f t="shared" si="94"/>
        <v xml:space="preserve"> -</v>
      </c>
      <c r="AX146" s="47">
        <v>200000</v>
      </c>
      <c r="AY146" s="84">
        <v>0</v>
      </c>
      <c r="AZ146" s="84">
        <v>0</v>
      </c>
      <c r="BA146" s="135">
        <f t="shared" si="95"/>
        <v>0</v>
      </c>
      <c r="BB146" s="283" t="str">
        <f t="shared" si="96"/>
        <v xml:space="preserve"> -</v>
      </c>
      <c r="BC146" s="46">
        <v>0</v>
      </c>
      <c r="BD146" s="84">
        <v>0</v>
      </c>
      <c r="BE146" s="84">
        <v>0</v>
      </c>
      <c r="BF146" s="135" t="str">
        <f t="shared" si="97"/>
        <v xml:space="preserve"> -</v>
      </c>
      <c r="BG146" s="283" t="str">
        <f t="shared" si="98"/>
        <v xml:space="preserve"> -</v>
      </c>
      <c r="BH146" s="798">
        <f t="shared" si="99"/>
        <v>200000</v>
      </c>
      <c r="BI146" s="799">
        <f t="shared" si="100"/>
        <v>0</v>
      </c>
      <c r="BJ146" s="799">
        <f t="shared" si="101"/>
        <v>0</v>
      </c>
      <c r="BK146" s="380">
        <f t="shared" si="102"/>
        <v>0</v>
      </c>
      <c r="BL146" s="283" t="str">
        <f t="shared" si="103"/>
        <v xml:space="preserve"> -</v>
      </c>
      <c r="BM146" s="800" t="s">
        <v>1223</v>
      </c>
      <c r="BN146" s="846" t="s">
        <v>1359</v>
      </c>
      <c r="BO146" s="839" t="s">
        <v>1960</v>
      </c>
    </row>
    <row r="147" spans="2:67" ht="30" customHeight="1" thickBot="1">
      <c r="B147" s="803"/>
      <c r="C147" s="804"/>
      <c r="D147" s="805"/>
      <c r="E147" s="710"/>
      <c r="F147" s="633" t="s">
        <v>233</v>
      </c>
      <c r="G147" s="695">
        <v>77</v>
      </c>
      <c r="H147" s="695">
        <v>90</v>
      </c>
      <c r="I147" s="875">
        <f>+H147-G147</f>
        <v>13</v>
      </c>
      <c r="J147" s="813"/>
      <c r="K147" s="828"/>
      <c r="L147" s="26" t="s">
        <v>175</v>
      </c>
      <c r="M147" s="109">
        <v>0</v>
      </c>
      <c r="N147" s="26" t="s">
        <v>1369</v>
      </c>
      <c r="O147" s="62">
        <v>0</v>
      </c>
      <c r="P147" s="102">
        <v>1</v>
      </c>
      <c r="Q147" s="102">
        <v>0</v>
      </c>
      <c r="R147" s="318">
        <f t="shared" si="104"/>
        <v>0</v>
      </c>
      <c r="S147" s="102">
        <v>0</v>
      </c>
      <c r="T147" s="318">
        <f t="shared" si="105"/>
        <v>0</v>
      </c>
      <c r="U147" s="102">
        <v>0.5</v>
      </c>
      <c r="V147" s="319">
        <f t="shared" si="106"/>
        <v>0.5</v>
      </c>
      <c r="W147" s="137">
        <v>0.5</v>
      </c>
      <c r="X147" s="320">
        <f t="shared" si="107"/>
        <v>0.5</v>
      </c>
      <c r="Y147" s="232">
        <v>0</v>
      </c>
      <c r="Z147" s="102">
        <v>0</v>
      </c>
      <c r="AA147" s="102">
        <v>0</v>
      </c>
      <c r="AB147" s="67">
        <v>0</v>
      </c>
      <c r="AC147" s="232" t="str">
        <f t="shared" si="80"/>
        <v xml:space="preserve"> -</v>
      </c>
      <c r="AD147" s="815" t="str">
        <f t="shared" si="81"/>
        <v xml:space="preserve"> -</v>
      </c>
      <c r="AE147" s="102" t="str">
        <f t="shared" si="82"/>
        <v xml:space="preserve"> -</v>
      </c>
      <c r="AF147" s="815" t="str">
        <f t="shared" si="83"/>
        <v xml:space="preserve"> -</v>
      </c>
      <c r="AG147" s="102">
        <f t="shared" si="84"/>
        <v>0</v>
      </c>
      <c r="AH147" s="815">
        <f t="shared" si="85"/>
        <v>0</v>
      </c>
      <c r="AI147" s="102">
        <f t="shared" si="86"/>
        <v>0</v>
      </c>
      <c r="AJ147" s="815">
        <f t="shared" si="87"/>
        <v>0</v>
      </c>
      <c r="AK147" s="816">
        <f t="shared" si="109"/>
        <v>0</v>
      </c>
      <c r="AL147" s="815">
        <f t="shared" si="88"/>
        <v>0</v>
      </c>
      <c r="AM147" s="817">
        <f t="shared" si="89"/>
        <v>0</v>
      </c>
      <c r="AN147" s="56">
        <v>0</v>
      </c>
      <c r="AO147" s="86">
        <v>0</v>
      </c>
      <c r="AP147" s="86">
        <v>0</v>
      </c>
      <c r="AQ147" s="137" t="str">
        <f t="shared" si="91"/>
        <v xml:space="preserve"> -</v>
      </c>
      <c r="AR147" s="284" t="str">
        <f t="shared" si="92"/>
        <v xml:space="preserve"> -</v>
      </c>
      <c r="AS147" s="56">
        <v>0</v>
      </c>
      <c r="AT147" s="86">
        <v>0</v>
      </c>
      <c r="AU147" s="86">
        <v>0</v>
      </c>
      <c r="AV147" s="137" t="str">
        <f t="shared" si="93"/>
        <v xml:space="preserve"> -</v>
      </c>
      <c r="AW147" s="284" t="str">
        <f t="shared" si="94"/>
        <v xml:space="preserve"> -</v>
      </c>
      <c r="AX147" s="57">
        <v>40000</v>
      </c>
      <c r="AY147" s="86">
        <v>0</v>
      </c>
      <c r="AZ147" s="86">
        <v>0</v>
      </c>
      <c r="BA147" s="137">
        <f t="shared" si="95"/>
        <v>0</v>
      </c>
      <c r="BB147" s="284" t="str">
        <f t="shared" si="96"/>
        <v xml:space="preserve"> -</v>
      </c>
      <c r="BC147" s="56">
        <v>0</v>
      </c>
      <c r="BD147" s="86">
        <v>0</v>
      </c>
      <c r="BE147" s="86">
        <v>0</v>
      </c>
      <c r="BF147" s="137" t="str">
        <f t="shared" si="97"/>
        <v xml:space="preserve"> -</v>
      </c>
      <c r="BG147" s="284" t="str">
        <f t="shared" si="98"/>
        <v xml:space="preserve"> -</v>
      </c>
      <c r="BH147" s="818">
        <f t="shared" si="99"/>
        <v>40000</v>
      </c>
      <c r="BI147" s="819">
        <f t="shared" si="100"/>
        <v>0</v>
      </c>
      <c r="BJ147" s="819">
        <f t="shared" si="101"/>
        <v>0</v>
      </c>
      <c r="BK147" s="390">
        <f t="shared" si="102"/>
        <v>0</v>
      </c>
      <c r="BL147" s="286" t="str">
        <f t="shared" si="103"/>
        <v xml:space="preserve"> -</v>
      </c>
      <c r="BM147" s="832" t="s">
        <v>1223</v>
      </c>
      <c r="BN147" s="852" t="s">
        <v>1359</v>
      </c>
      <c r="BO147" s="822" t="s">
        <v>1960</v>
      </c>
    </row>
    <row r="148" spans="2:67" ht="30" customHeight="1">
      <c r="B148" s="803"/>
      <c r="C148" s="804"/>
      <c r="D148" s="805"/>
      <c r="E148" s="710"/>
      <c r="F148" s="633"/>
      <c r="G148" s="695"/>
      <c r="H148" s="695"/>
      <c r="I148" s="684"/>
      <c r="J148" s="793">
        <f>+RESUMEN!J31</f>
        <v>0.51111111111111107</v>
      </c>
      <c r="K148" s="794" t="s">
        <v>182</v>
      </c>
      <c r="L148" s="22" t="s">
        <v>176</v>
      </c>
      <c r="M148" s="127">
        <v>0</v>
      </c>
      <c r="N148" s="22" t="s">
        <v>1370</v>
      </c>
      <c r="O148" s="33">
        <v>10</v>
      </c>
      <c r="P148" s="84">
        <v>10</v>
      </c>
      <c r="Q148" s="84">
        <v>10</v>
      </c>
      <c r="R148" s="307">
        <v>0.25</v>
      </c>
      <c r="S148" s="84">
        <v>10</v>
      </c>
      <c r="T148" s="307">
        <v>0.25</v>
      </c>
      <c r="U148" s="84">
        <v>10</v>
      </c>
      <c r="V148" s="309">
        <v>0.25</v>
      </c>
      <c r="W148" s="40">
        <v>10</v>
      </c>
      <c r="X148" s="316">
        <v>0.25</v>
      </c>
      <c r="Y148" s="46">
        <v>10</v>
      </c>
      <c r="Z148" s="84">
        <v>10</v>
      </c>
      <c r="AA148" s="84">
        <v>0</v>
      </c>
      <c r="AB148" s="63">
        <v>0</v>
      </c>
      <c r="AC148" s="231">
        <f t="shared" si="80"/>
        <v>1</v>
      </c>
      <c r="AD148" s="795">
        <f t="shared" si="81"/>
        <v>1</v>
      </c>
      <c r="AE148" s="87">
        <f t="shared" si="82"/>
        <v>1</v>
      </c>
      <c r="AF148" s="795">
        <f t="shared" si="83"/>
        <v>1</v>
      </c>
      <c r="AG148" s="87">
        <f t="shared" si="84"/>
        <v>0</v>
      </c>
      <c r="AH148" s="795">
        <f t="shared" si="85"/>
        <v>0</v>
      </c>
      <c r="AI148" s="87">
        <f t="shared" si="86"/>
        <v>0</v>
      </c>
      <c r="AJ148" s="795">
        <f t="shared" si="87"/>
        <v>0</v>
      </c>
      <c r="AK148" s="796">
        <f t="shared" si="90"/>
        <v>0.5</v>
      </c>
      <c r="AL148" s="795">
        <f t="shared" si="88"/>
        <v>0.5</v>
      </c>
      <c r="AM148" s="797">
        <f t="shared" si="89"/>
        <v>0.5</v>
      </c>
      <c r="AN148" s="46">
        <v>0</v>
      </c>
      <c r="AO148" s="84">
        <v>0</v>
      </c>
      <c r="AP148" s="84">
        <v>0</v>
      </c>
      <c r="AQ148" s="135" t="str">
        <f t="shared" si="91"/>
        <v xml:space="preserve"> -</v>
      </c>
      <c r="AR148" s="283" t="str">
        <f t="shared" si="92"/>
        <v xml:space="preserve"> -</v>
      </c>
      <c r="AS148" s="46">
        <v>0</v>
      </c>
      <c r="AT148" s="84">
        <v>0</v>
      </c>
      <c r="AU148" s="84">
        <v>0</v>
      </c>
      <c r="AV148" s="135" t="str">
        <f t="shared" si="93"/>
        <v xml:space="preserve"> -</v>
      </c>
      <c r="AW148" s="283" t="str">
        <f t="shared" si="94"/>
        <v xml:space="preserve"> -</v>
      </c>
      <c r="AX148" s="47">
        <v>17000</v>
      </c>
      <c r="AY148" s="84">
        <v>0</v>
      </c>
      <c r="AZ148" s="84">
        <v>0</v>
      </c>
      <c r="BA148" s="135">
        <f t="shared" si="95"/>
        <v>0</v>
      </c>
      <c r="BB148" s="283" t="str">
        <f t="shared" si="96"/>
        <v xml:space="preserve"> -</v>
      </c>
      <c r="BC148" s="46">
        <v>17000</v>
      </c>
      <c r="BD148" s="84">
        <v>0</v>
      </c>
      <c r="BE148" s="84">
        <v>0</v>
      </c>
      <c r="BF148" s="135">
        <f t="shared" si="97"/>
        <v>0</v>
      </c>
      <c r="BG148" s="283" t="str">
        <f t="shared" si="98"/>
        <v xml:space="preserve"> -</v>
      </c>
      <c r="BH148" s="798">
        <f t="shared" si="99"/>
        <v>34000</v>
      </c>
      <c r="BI148" s="799">
        <f t="shared" si="100"/>
        <v>0</v>
      </c>
      <c r="BJ148" s="799">
        <f t="shared" si="101"/>
        <v>0</v>
      </c>
      <c r="BK148" s="380">
        <f t="shared" si="102"/>
        <v>0</v>
      </c>
      <c r="BL148" s="283" t="str">
        <f t="shared" si="103"/>
        <v xml:space="preserve"> -</v>
      </c>
      <c r="BM148" s="800" t="s">
        <v>1223</v>
      </c>
      <c r="BN148" s="846" t="s">
        <v>1359</v>
      </c>
      <c r="BO148" s="802" t="s">
        <v>1960</v>
      </c>
    </row>
    <row r="149" spans="2:67" ht="45.75" customHeight="1">
      <c r="B149" s="803"/>
      <c r="C149" s="804"/>
      <c r="D149" s="805"/>
      <c r="E149" s="710"/>
      <c r="F149" s="633"/>
      <c r="G149" s="695"/>
      <c r="H149" s="695"/>
      <c r="I149" s="684"/>
      <c r="J149" s="807"/>
      <c r="K149" s="808"/>
      <c r="L149" s="23" t="s">
        <v>177</v>
      </c>
      <c r="M149" s="122">
        <v>0</v>
      </c>
      <c r="N149" s="23" t="s">
        <v>1371</v>
      </c>
      <c r="O149" s="34">
        <v>0</v>
      </c>
      <c r="P149" s="54">
        <v>2</v>
      </c>
      <c r="Q149" s="54">
        <v>0</v>
      </c>
      <c r="R149" s="308">
        <v>0</v>
      </c>
      <c r="S149" s="54">
        <v>2</v>
      </c>
      <c r="T149" s="308">
        <v>0.33</v>
      </c>
      <c r="U149" s="54">
        <v>2</v>
      </c>
      <c r="V149" s="310">
        <v>0.33</v>
      </c>
      <c r="W149" s="41">
        <v>2</v>
      </c>
      <c r="X149" s="317">
        <v>0.34</v>
      </c>
      <c r="Y149" s="48">
        <v>0</v>
      </c>
      <c r="Z149" s="54">
        <v>0.2</v>
      </c>
      <c r="AA149" s="54">
        <v>0</v>
      </c>
      <c r="AB149" s="43">
        <v>0</v>
      </c>
      <c r="AC149" s="233" t="str">
        <f t="shared" si="80"/>
        <v xml:space="preserve"> -</v>
      </c>
      <c r="AD149" s="568" t="str">
        <f t="shared" si="81"/>
        <v xml:space="preserve"> -</v>
      </c>
      <c r="AE149" s="79">
        <f t="shared" si="82"/>
        <v>0.1</v>
      </c>
      <c r="AF149" s="568">
        <f t="shared" si="83"/>
        <v>0.1</v>
      </c>
      <c r="AG149" s="79">
        <f t="shared" si="84"/>
        <v>0</v>
      </c>
      <c r="AH149" s="568">
        <f t="shared" si="85"/>
        <v>0</v>
      </c>
      <c r="AI149" s="79">
        <f t="shared" si="86"/>
        <v>0</v>
      </c>
      <c r="AJ149" s="568">
        <f t="shared" si="87"/>
        <v>0</v>
      </c>
      <c r="AK149" s="809">
        <f>+AVERAGE(Z149:AB149)/P149</f>
        <v>3.3333333333333333E-2</v>
      </c>
      <c r="AL149" s="568">
        <f t="shared" si="88"/>
        <v>3.3333333333333333E-2</v>
      </c>
      <c r="AM149" s="810">
        <f t="shared" si="89"/>
        <v>3.3333333333333333E-2</v>
      </c>
      <c r="AN149" s="48">
        <v>0</v>
      </c>
      <c r="AO149" s="54">
        <v>0</v>
      </c>
      <c r="AP149" s="54">
        <v>0</v>
      </c>
      <c r="AQ149" s="116" t="str">
        <f t="shared" si="91"/>
        <v xml:space="preserve"> -</v>
      </c>
      <c r="AR149" s="277" t="str">
        <f t="shared" si="92"/>
        <v xml:space="preserve"> -</v>
      </c>
      <c r="AS149" s="48">
        <v>0</v>
      </c>
      <c r="AT149" s="54">
        <v>0</v>
      </c>
      <c r="AU149" s="54">
        <v>0</v>
      </c>
      <c r="AV149" s="116" t="str">
        <f t="shared" si="93"/>
        <v xml:space="preserve"> -</v>
      </c>
      <c r="AW149" s="277" t="str">
        <f t="shared" si="94"/>
        <v xml:space="preserve"> -</v>
      </c>
      <c r="AX149" s="49">
        <v>17000</v>
      </c>
      <c r="AY149" s="54">
        <v>0</v>
      </c>
      <c r="AZ149" s="54">
        <v>0</v>
      </c>
      <c r="BA149" s="116">
        <f t="shared" si="95"/>
        <v>0</v>
      </c>
      <c r="BB149" s="277" t="str">
        <f t="shared" si="96"/>
        <v xml:space="preserve"> -</v>
      </c>
      <c r="BC149" s="48">
        <v>17000</v>
      </c>
      <c r="BD149" s="54">
        <v>0</v>
      </c>
      <c r="BE149" s="54">
        <v>0</v>
      </c>
      <c r="BF149" s="116">
        <f t="shared" si="97"/>
        <v>0</v>
      </c>
      <c r="BG149" s="277" t="str">
        <f t="shared" si="98"/>
        <v xml:space="preserve"> -</v>
      </c>
      <c r="BH149" s="826">
        <f t="shared" si="99"/>
        <v>34000</v>
      </c>
      <c r="BI149" s="827">
        <f t="shared" si="100"/>
        <v>0</v>
      </c>
      <c r="BJ149" s="827">
        <f t="shared" si="101"/>
        <v>0</v>
      </c>
      <c r="BK149" s="383">
        <f t="shared" si="102"/>
        <v>0</v>
      </c>
      <c r="BL149" s="276" t="str">
        <f t="shared" si="103"/>
        <v xml:space="preserve"> -</v>
      </c>
      <c r="BM149" s="462" t="s">
        <v>1223</v>
      </c>
      <c r="BN149" s="847" t="s">
        <v>1359</v>
      </c>
      <c r="BO149" s="187" t="s">
        <v>1960</v>
      </c>
    </row>
    <row r="150" spans="2:67" ht="30" customHeight="1" thickBot="1">
      <c r="B150" s="803"/>
      <c r="C150" s="804"/>
      <c r="D150" s="864"/>
      <c r="E150" s="711"/>
      <c r="F150" s="665"/>
      <c r="G150" s="696"/>
      <c r="H150" s="696"/>
      <c r="I150" s="884"/>
      <c r="J150" s="813"/>
      <c r="K150" s="828"/>
      <c r="L150" s="26" t="s">
        <v>178</v>
      </c>
      <c r="M150" s="109" t="s">
        <v>1219</v>
      </c>
      <c r="N150" s="26" t="s">
        <v>1372</v>
      </c>
      <c r="O150" s="39">
        <v>0</v>
      </c>
      <c r="P150" s="86">
        <v>1</v>
      </c>
      <c r="Q150" s="86">
        <v>1</v>
      </c>
      <c r="R150" s="318">
        <f t="shared" si="104"/>
        <v>1</v>
      </c>
      <c r="S150" s="86">
        <v>0</v>
      </c>
      <c r="T150" s="318">
        <f t="shared" si="105"/>
        <v>0</v>
      </c>
      <c r="U150" s="86">
        <v>0</v>
      </c>
      <c r="V150" s="319">
        <f t="shared" si="106"/>
        <v>0</v>
      </c>
      <c r="W150" s="45">
        <v>0</v>
      </c>
      <c r="X150" s="320">
        <f t="shared" si="107"/>
        <v>0</v>
      </c>
      <c r="Y150" s="56">
        <v>1</v>
      </c>
      <c r="Z150" s="86">
        <v>0</v>
      </c>
      <c r="AA150" s="86">
        <v>0</v>
      </c>
      <c r="AB150" s="64">
        <v>0</v>
      </c>
      <c r="AC150" s="232">
        <f t="shared" si="80"/>
        <v>1</v>
      </c>
      <c r="AD150" s="815">
        <f t="shared" si="81"/>
        <v>1</v>
      </c>
      <c r="AE150" s="102" t="str">
        <f t="shared" si="82"/>
        <v xml:space="preserve"> -</v>
      </c>
      <c r="AF150" s="815" t="str">
        <f t="shared" si="83"/>
        <v xml:space="preserve"> -</v>
      </c>
      <c r="AG150" s="102" t="str">
        <f t="shared" si="84"/>
        <v xml:space="preserve"> -</v>
      </c>
      <c r="AH150" s="815" t="str">
        <f t="shared" si="85"/>
        <v xml:space="preserve"> -</v>
      </c>
      <c r="AI150" s="102" t="str">
        <f t="shared" si="86"/>
        <v xml:space="preserve"> -</v>
      </c>
      <c r="AJ150" s="815" t="str">
        <f t="shared" si="87"/>
        <v xml:space="preserve"> -</v>
      </c>
      <c r="AK150" s="816">
        <f t="shared" ref="AK150" si="110">+SUM(Y150:AB150)/P150</f>
        <v>1</v>
      </c>
      <c r="AL150" s="815">
        <f t="shared" si="88"/>
        <v>1</v>
      </c>
      <c r="AM150" s="817">
        <f t="shared" si="89"/>
        <v>1</v>
      </c>
      <c r="AN150" s="56">
        <v>0</v>
      </c>
      <c r="AO150" s="86">
        <v>0</v>
      </c>
      <c r="AP150" s="86">
        <v>0</v>
      </c>
      <c r="AQ150" s="137" t="str">
        <f t="shared" si="91"/>
        <v xml:space="preserve"> -</v>
      </c>
      <c r="AR150" s="284" t="str">
        <f t="shared" si="92"/>
        <v xml:space="preserve"> -</v>
      </c>
      <c r="AS150" s="56">
        <v>0</v>
      </c>
      <c r="AT150" s="86">
        <v>0</v>
      </c>
      <c r="AU150" s="86">
        <v>0</v>
      </c>
      <c r="AV150" s="137" t="str">
        <f t="shared" si="93"/>
        <v xml:space="preserve"> -</v>
      </c>
      <c r="AW150" s="284" t="str">
        <f t="shared" si="94"/>
        <v xml:space="preserve"> -</v>
      </c>
      <c r="AX150" s="57">
        <v>0</v>
      </c>
      <c r="AY150" s="86">
        <v>0</v>
      </c>
      <c r="AZ150" s="86">
        <v>0</v>
      </c>
      <c r="BA150" s="137" t="str">
        <f t="shared" si="95"/>
        <v xml:space="preserve"> -</v>
      </c>
      <c r="BB150" s="284" t="str">
        <f t="shared" si="96"/>
        <v xml:space="preserve"> -</v>
      </c>
      <c r="BC150" s="56">
        <v>0</v>
      </c>
      <c r="BD150" s="86">
        <v>0</v>
      </c>
      <c r="BE150" s="86">
        <v>0</v>
      </c>
      <c r="BF150" s="137" t="str">
        <f t="shared" si="97"/>
        <v xml:space="preserve"> -</v>
      </c>
      <c r="BG150" s="284" t="str">
        <f t="shared" si="98"/>
        <v xml:space="preserve"> -</v>
      </c>
      <c r="BH150" s="854">
        <f t="shared" si="99"/>
        <v>0</v>
      </c>
      <c r="BI150" s="855">
        <f t="shared" si="100"/>
        <v>0</v>
      </c>
      <c r="BJ150" s="855">
        <f t="shared" si="101"/>
        <v>0</v>
      </c>
      <c r="BK150" s="382" t="str">
        <f t="shared" si="102"/>
        <v xml:space="preserve"> -</v>
      </c>
      <c r="BL150" s="284" t="str">
        <f t="shared" si="103"/>
        <v xml:space="preserve"> -</v>
      </c>
      <c r="BM150" s="832" t="s">
        <v>1223</v>
      </c>
      <c r="BN150" s="852" t="s">
        <v>1224</v>
      </c>
      <c r="BO150" s="834" t="s">
        <v>1960</v>
      </c>
    </row>
    <row r="151" spans="2:67" ht="15" customHeight="1" thickBot="1">
      <c r="B151" s="803"/>
      <c r="C151" s="871"/>
      <c r="D151" s="170"/>
      <c r="E151" s="11"/>
      <c r="F151" s="12"/>
      <c r="G151" s="10"/>
      <c r="H151" s="10"/>
      <c r="I151" s="478"/>
      <c r="J151" s="75"/>
      <c r="K151" s="74"/>
      <c r="L151" s="76"/>
      <c r="M151" s="74"/>
      <c r="N151" s="76"/>
      <c r="O151" s="75"/>
      <c r="P151" s="226"/>
      <c r="Q151" s="226"/>
      <c r="R151" s="261"/>
      <c r="S151" s="226"/>
      <c r="T151" s="261"/>
      <c r="U151" s="226"/>
      <c r="V151" s="261"/>
      <c r="W151" s="226"/>
      <c r="X151" s="261"/>
      <c r="Y151" s="226"/>
      <c r="Z151" s="226"/>
      <c r="AA151" s="226"/>
      <c r="AB151" s="226"/>
      <c r="AC151" s="74"/>
      <c r="AD151" s="417"/>
      <c r="AE151" s="417"/>
      <c r="AF151" s="417"/>
      <c r="AG151" s="417"/>
      <c r="AH151" s="417"/>
      <c r="AI151" s="417"/>
      <c r="AJ151" s="417"/>
      <c r="AK151" s="507"/>
      <c r="AL151" s="417"/>
      <c r="AM151" s="488"/>
      <c r="AN151" s="77"/>
      <c r="AO151" s="77"/>
      <c r="AP151" s="77"/>
      <c r="AQ151" s="77"/>
      <c r="AR151" s="77"/>
      <c r="AS151" s="77"/>
      <c r="AT151" s="77"/>
      <c r="AU151" s="77"/>
      <c r="AV151" s="77"/>
      <c r="AW151" s="77"/>
      <c r="AX151" s="77"/>
      <c r="AY151" s="77"/>
      <c r="AZ151" s="77"/>
      <c r="BA151" s="77"/>
      <c r="BB151" s="77"/>
      <c r="BC151" s="77"/>
      <c r="BD151" s="77"/>
      <c r="BE151" s="77"/>
      <c r="BF151" s="77"/>
      <c r="BG151" s="77"/>
      <c r="BH151" s="78"/>
      <c r="BI151" s="78"/>
      <c r="BJ151" s="78"/>
      <c r="BK151" s="78"/>
      <c r="BL151" s="78"/>
      <c r="BM151" s="458"/>
      <c r="BN151" s="11"/>
      <c r="BO151" s="15"/>
    </row>
    <row r="152" spans="2:67" ht="30" customHeight="1">
      <c r="B152" s="803"/>
      <c r="C152" s="804"/>
      <c r="D152" s="790">
        <f>+RESUMEN!J32</f>
        <v>0.17019444444444445</v>
      </c>
      <c r="E152" s="709" t="s">
        <v>241</v>
      </c>
      <c r="F152" s="632" t="s">
        <v>234</v>
      </c>
      <c r="G152" s="694">
        <v>1536</v>
      </c>
      <c r="H152" s="694">
        <v>1400</v>
      </c>
      <c r="I152" s="792">
        <f>+H152-G152</f>
        <v>-136</v>
      </c>
      <c r="J152" s="793">
        <f>+RESUMEN!J33</f>
        <v>0.24722222222222223</v>
      </c>
      <c r="K152" s="794" t="s">
        <v>214</v>
      </c>
      <c r="L152" s="22" t="s">
        <v>183</v>
      </c>
      <c r="M152" s="127">
        <v>2210987</v>
      </c>
      <c r="N152" s="22" t="s">
        <v>1373</v>
      </c>
      <c r="O152" s="36">
        <v>0.9</v>
      </c>
      <c r="P152" s="87">
        <v>1</v>
      </c>
      <c r="Q152" s="87">
        <v>1</v>
      </c>
      <c r="R152" s="307">
        <v>0.25</v>
      </c>
      <c r="S152" s="87">
        <v>1</v>
      </c>
      <c r="T152" s="307">
        <v>0.25</v>
      </c>
      <c r="U152" s="87">
        <v>1</v>
      </c>
      <c r="V152" s="309">
        <v>0.25</v>
      </c>
      <c r="W152" s="135">
        <v>1</v>
      </c>
      <c r="X152" s="316">
        <v>0.25</v>
      </c>
      <c r="Y152" s="231">
        <v>0.85</v>
      </c>
      <c r="Z152" s="87">
        <v>0</v>
      </c>
      <c r="AA152" s="87">
        <v>0</v>
      </c>
      <c r="AB152" s="68">
        <v>0</v>
      </c>
      <c r="AC152" s="231">
        <f t="shared" si="80"/>
        <v>0.85</v>
      </c>
      <c r="AD152" s="795">
        <f t="shared" si="81"/>
        <v>0.85</v>
      </c>
      <c r="AE152" s="87">
        <f t="shared" si="82"/>
        <v>0</v>
      </c>
      <c r="AF152" s="795">
        <f t="shared" si="83"/>
        <v>0</v>
      </c>
      <c r="AG152" s="87">
        <f t="shared" si="84"/>
        <v>0</v>
      </c>
      <c r="AH152" s="795">
        <f t="shared" si="85"/>
        <v>0</v>
      </c>
      <c r="AI152" s="87">
        <f t="shared" si="86"/>
        <v>0</v>
      </c>
      <c r="AJ152" s="795">
        <f t="shared" si="87"/>
        <v>0</v>
      </c>
      <c r="AK152" s="796">
        <f t="shared" si="90"/>
        <v>0.21249999999999999</v>
      </c>
      <c r="AL152" s="795">
        <f t="shared" si="88"/>
        <v>0.21249999999999999</v>
      </c>
      <c r="AM152" s="797">
        <f t="shared" si="89"/>
        <v>0.21249999999999999</v>
      </c>
      <c r="AN152" s="46">
        <v>740333</v>
      </c>
      <c r="AO152" s="84">
        <v>222835</v>
      </c>
      <c r="AP152" s="84">
        <v>0</v>
      </c>
      <c r="AQ152" s="135">
        <f t="shared" si="91"/>
        <v>0.30099293155917672</v>
      </c>
      <c r="AR152" s="283" t="str">
        <f t="shared" si="92"/>
        <v xml:space="preserve"> -</v>
      </c>
      <c r="AS152" s="46">
        <v>0</v>
      </c>
      <c r="AT152" s="84">
        <v>0</v>
      </c>
      <c r="AU152" s="84">
        <v>0</v>
      </c>
      <c r="AV152" s="135" t="str">
        <f t="shared" si="93"/>
        <v xml:space="preserve"> -</v>
      </c>
      <c r="AW152" s="283" t="str">
        <f t="shared" si="94"/>
        <v xml:space="preserve"> -</v>
      </c>
      <c r="AX152" s="47">
        <v>0</v>
      </c>
      <c r="AY152" s="84">
        <v>0</v>
      </c>
      <c r="AZ152" s="84">
        <v>0</v>
      </c>
      <c r="BA152" s="135" t="str">
        <f t="shared" si="95"/>
        <v xml:space="preserve"> -</v>
      </c>
      <c r="BB152" s="283" t="str">
        <f t="shared" si="96"/>
        <v xml:space="preserve"> -</v>
      </c>
      <c r="BC152" s="46">
        <v>0</v>
      </c>
      <c r="BD152" s="84">
        <v>0</v>
      </c>
      <c r="BE152" s="84">
        <v>0</v>
      </c>
      <c r="BF152" s="135" t="str">
        <f t="shared" si="97"/>
        <v xml:space="preserve"> -</v>
      </c>
      <c r="BG152" s="283" t="str">
        <f t="shared" si="98"/>
        <v xml:space="preserve"> -</v>
      </c>
      <c r="BH152" s="798">
        <f t="shared" si="99"/>
        <v>740333</v>
      </c>
      <c r="BI152" s="799">
        <f t="shared" si="100"/>
        <v>222835</v>
      </c>
      <c r="BJ152" s="799">
        <f t="shared" si="101"/>
        <v>0</v>
      </c>
      <c r="BK152" s="380">
        <f t="shared" si="102"/>
        <v>0.30099293155917672</v>
      </c>
      <c r="BL152" s="283" t="str">
        <f t="shared" si="103"/>
        <v xml:space="preserve"> -</v>
      </c>
      <c r="BM152" s="800" t="s">
        <v>1223</v>
      </c>
      <c r="BN152" s="846" t="s">
        <v>1359</v>
      </c>
      <c r="BO152" s="802" t="s">
        <v>1956</v>
      </c>
    </row>
    <row r="153" spans="2:67" ht="30" customHeight="1">
      <c r="B153" s="803"/>
      <c r="C153" s="804"/>
      <c r="D153" s="805"/>
      <c r="E153" s="710"/>
      <c r="F153" s="633"/>
      <c r="G153" s="695"/>
      <c r="H153" s="695"/>
      <c r="I153" s="806"/>
      <c r="J153" s="807"/>
      <c r="K153" s="808"/>
      <c r="L153" s="23" t="s">
        <v>184</v>
      </c>
      <c r="M153" s="122">
        <v>2210987</v>
      </c>
      <c r="N153" s="23" t="s">
        <v>1374</v>
      </c>
      <c r="O153" s="37">
        <v>0.7</v>
      </c>
      <c r="P153" s="79">
        <v>1</v>
      </c>
      <c r="Q153" s="79">
        <v>1</v>
      </c>
      <c r="R153" s="308">
        <v>0.25</v>
      </c>
      <c r="S153" s="79">
        <v>1</v>
      </c>
      <c r="T153" s="308">
        <v>0.25</v>
      </c>
      <c r="U153" s="79">
        <v>1</v>
      </c>
      <c r="V153" s="310">
        <v>0.25</v>
      </c>
      <c r="W153" s="116">
        <v>1</v>
      </c>
      <c r="X153" s="317">
        <v>0.25</v>
      </c>
      <c r="Y153" s="233">
        <v>0.9</v>
      </c>
      <c r="Z153" s="79">
        <v>0.1</v>
      </c>
      <c r="AA153" s="79">
        <v>0</v>
      </c>
      <c r="AB153" s="65">
        <v>0</v>
      </c>
      <c r="AC153" s="233">
        <f t="shared" si="80"/>
        <v>0.9</v>
      </c>
      <c r="AD153" s="568">
        <f t="shared" si="81"/>
        <v>0.9</v>
      </c>
      <c r="AE153" s="79">
        <f t="shared" si="82"/>
        <v>0.1</v>
      </c>
      <c r="AF153" s="568">
        <f t="shared" si="83"/>
        <v>0.1</v>
      </c>
      <c r="AG153" s="79">
        <f t="shared" si="84"/>
        <v>0</v>
      </c>
      <c r="AH153" s="568">
        <f t="shared" si="85"/>
        <v>0</v>
      </c>
      <c r="AI153" s="79">
        <f t="shared" si="86"/>
        <v>0</v>
      </c>
      <c r="AJ153" s="568">
        <f t="shared" si="87"/>
        <v>0</v>
      </c>
      <c r="AK153" s="809">
        <f t="shared" si="90"/>
        <v>0.25</v>
      </c>
      <c r="AL153" s="568">
        <f t="shared" si="88"/>
        <v>0.25</v>
      </c>
      <c r="AM153" s="810">
        <f t="shared" si="89"/>
        <v>0.25</v>
      </c>
      <c r="AN153" s="48">
        <v>740333</v>
      </c>
      <c r="AO153" s="54">
        <v>222835</v>
      </c>
      <c r="AP153" s="54">
        <v>0</v>
      </c>
      <c r="AQ153" s="116">
        <f t="shared" si="91"/>
        <v>0.30099293155917672</v>
      </c>
      <c r="AR153" s="277" t="str">
        <f t="shared" si="92"/>
        <v xml:space="preserve"> -</v>
      </c>
      <c r="AS153" s="48">
        <v>409973</v>
      </c>
      <c r="AT153" s="54">
        <v>409973</v>
      </c>
      <c r="AU153" s="54">
        <v>0</v>
      </c>
      <c r="AV153" s="116">
        <f t="shared" si="93"/>
        <v>1</v>
      </c>
      <c r="AW153" s="277" t="str">
        <f t="shared" si="94"/>
        <v xml:space="preserve"> -</v>
      </c>
      <c r="AX153" s="49">
        <v>0</v>
      </c>
      <c r="AY153" s="54">
        <v>0</v>
      </c>
      <c r="AZ153" s="54">
        <v>0</v>
      </c>
      <c r="BA153" s="116" t="str">
        <f t="shared" si="95"/>
        <v xml:space="preserve"> -</v>
      </c>
      <c r="BB153" s="277" t="str">
        <f t="shared" si="96"/>
        <v xml:space="preserve"> -</v>
      </c>
      <c r="BC153" s="48">
        <v>0</v>
      </c>
      <c r="BD153" s="54">
        <v>0</v>
      </c>
      <c r="BE153" s="54">
        <v>0</v>
      </c>
      <c r="BF153" s="116" t="str">
        <f t="shared" si="97"/>
        <v xml:space="preserve"> -</v>
      </c>
      <c r="BG153" s="277" t="str">
        <f t="shared" si="98"/>
        <v xml:space="preserve"> -</v>
      </c>
      <c r="BH153" s="826">
        <f t="shared" si="99"/>
        <v>1150306</v>
      </c>
      <c r="BI153" s="827">
        <f t="shared" si="100"/>
        <v>632808</v>
      </c>
      <c r="BJ153" s="827">
        <f t="shared" si="101"/>
        <v>0</v>
      </c>
      <c r="BK153" s="383">
        <f t="shared" si="102"/>
        <v>0.55012144594568746</v>
      </c>
      <c r="BL153" s="276" t="str">
        <f t="shared" si="103"/>
        <v xml:space="preserve"> -</v>
      </c>
      <c r="BM153" s="462" t="s">
        <v>1223</v>
      </c>
      <c r="BN153" s="847" t="s">
        <v>1359</v>
      </c>
      <c r="BO153" s="187" t="s">
        <v>1956</v>
      </c>
    </row>
    <row r="154" spans="2:67" ht="30" customHeight="1">
      <c r="B154" s="803"/>
      <c r="C154" s="804"/>
      <c r="D154" s="805"/>
      <c r="E154" s="710"/>
      <c r="F154" s="633"/>
      <c r="G154" s="695"/>
      <c r="H154" s="695"/>
      <c r="I154" s="806"/>
      <c r="J154" s="807"/>
      <c r="K154" s="808"/>
      <c r="L154" s="23" t="s">
        <v>185</v>
      </c>
      <c r="M154" s="122">
        <v>2210987</v>
      </c>
      <c r="N154" s="23" t="s">
        <v>1375</v>
      </c>
      <c r="O154" s="37">
        <v>0.7</v>
      </c>
      <c r="P154" s="79">
        <v>1</v>
      </c>
      <c r="Q154" s="79">
        <v>1</v>
      </c>
      <c r="R154" s="308">
        <v>0.25</v>
      </c>
      <c r="S154" s="79">
        <v>1</v>
      </c>
      <c r="T154" s="308">
        <v>0.25</v>
      </c>
      <c r="U154" s="79">
        <v>1</v>
      </c>
      <c r="V154" s="310">
        <v>0.25</v>
      </c>
      <c r="W154" s="116">
        <v>1</v>
      </c>
      <c r="X154" s="317">
        <v>0.25</v>
      </c>
      <c r="Y154" s="233">
        <v>0.95</v>
      </c>
      <c r="Z154" s="79">
        <v>0.1</v>
      </c>
      <c r="AA154" s="79">
        <v>0</v>
      </c>
      <c r="AB154" s="65">
        <v>0</v>
      </c>
      <c r="AC154" s="233">
        <f t="shared" si="80"/>
        <v>0.95</v>
      </c>
      <c r="AD154" s="568">
        <f t="shared" si="81"/>
        <v>0.95</v>
      </c>
      <c r="AE154" s="79">
        <f t="shared" si="82"/>
        <v>0.1</v>
      </c>
      <c r="AF154" s="568">
        <f t="shared" si="83"/>
        <v>0.1</v>
      </c>
      <c r="AG154" s="79">
        <f t="shared" si="84"/>
        <v>0</v>
      </c>
      <c r="AH154" s="568">
        <f t="shared" si="85"/>
        <v>0</v>
      </c>
      <c r="AI154" s="79">
        <f t="shared" si="86"/>
        <v>0</v>
      </c>
      <c r="AJ154" s="568">
        <f t="shared" si="87"/>
        <v>0</v>
      </c>
      <c r="AK154" s="809">
        <f t="shared" si="90"/>
        <v>0.26250000000000001</v>
      </c>
      <c r="AL154" s="568">
        <f t="shared" si="88"/>
        <v>0.26250000000000001</v>
      </c>
      <c r="AM154" s="810">
        <f t="shared" si="89"/>
        <v>0.26250000000000001</v>
      </c>
      <c r="AN154" s="48">
        <v>740333</v>
      </c>
      <c r="AO154" s="54">
        <v>222835</v>
      </c>
      <c r="AP154" s="54">
        <v>0</v>
      </c>
      <c r="AQ154" s="116">
        <f t="shared" si="91"/>
        <v>0.30099293155917672</v>
      </c>
      <c r="AR154" s="277" t="str">
        <f t="shared" si="92"/>
        <v xml:space="preserve"> -</v>
      </c>
      <c r="AS154" s="48">
        <v>409973</v>
      </c>
      <c r="AT154" s="54">
        <v>409973</v>
      </c>
      <c r="AU154" s="54">
        <v>0</v>
      </c>
      <c r="AV154" s="116">
        <f t="shared" si="93"/>
        <v>1</v>
      </c>
      <c r="AW154" s="277" t="str">
        <f t="shared" si="94"/>
        <v xml:space="preserve"> -</v>
      </c>
      <c r="AX154" s="49">
        <v>0</v>
      </c>
      <c r="AY154" s="54">
        <v>0</v>
      </c>
      <c r="AZ154" s="54">
        <v>0</v>
      </c>
      <c r="BA154" s="116" t="str">
        <f t="shared" si="95"/>
        <v xml:space="preserve"> -</v>
      </c>
      <c r="BB154" s="277" t="str">
        <f t="shared" si="96"/>
        <v xml:space="preserve"> -</v>
      </c>
      <c r="BC154" s="48">
        <v>0</v>
      </c>
      <c r="BD154" s="54">
        <v>0</v>
      </c>
      <c r="BE154" s="54">
        <v>0</v>
      </c>
      <c r="BF154" s="116" t="str">
        <f t="shared" si="97"/>
        <v xml:space="preserve"> -</v>
      </c>
      <c r="BG154" s="277" t="str">
        <f t="shared" si="98"/>
        <v xml:space="preserve"> -</v>
      </c>
      <c r="BH154" s="811">
        <f t="shared" si="99"/>
        <v>1150306</v>
      </c>
      <c r="BI154" s="812">
        <f t="shared" si="100"/>
        <v>632808</v>
      </c>
      <c r="BJ154" s="812">
        <f t="shared" si="101"/>
        <v>0</v>
      </c>
      <c r="BK154" s="381">
        <f t="shared" si="102"/>
        <v>0.55012144594568746</v>
      </c>
      <c r="BL154" s="277" t="str">
        <f t="shared" si="103"/>
        <v xml:space="preserve"> -</v>
      </c>
      <c r="BM154" s="462" t="s">
        <v>1223</v>
      </c>
      <c r="BN154" s="847" t="s">
        <v>1359</v>
      </c>
      <c r="BO154" s="187" t="s">
        <v>1956</v>
      </c>
    </row>
    <row r="155" spans="2:67" ht="30" customHeight="1">
      <c r="B155" s="803"/>
      <c r="C155" s="804"/>
      <c r="D155" s="805"/>
      <c r="E155" s="710"/>
      <c r="F155" s="633"/>
      <c r="G155" s="695"/>
      <c r="H155" s="695"/>
      <c r="I155" s="806"/>
      <c r="J155" s="807"/>
      <c r="K155" s="808"/>
      <c r="L155" s="23" t="s">
        <v>186</v>
      </c>
      <c r="M155" s="122">
        <v>2210906</v>
      </c>
      <c r="N155" s="23" t="s">
        <v>1376</v>
      </c>
      <c r="O155" s="34">
        <v>0</v>
      </c>
      <c r="P155" s="54">
        <v>1</v>
      </c>
      <c r="Q155" s="54">
        <v>0</v>
      </c>
      <c r="R155" s="308">
        <f t="shared" si="104"/>
        <v>0</v>
      </c>
      <c r="S155" s="54">
        <v>1</v>
      </c>
      <c r="T155" s="308">
        <f t="shared" si="105"/>
        <v>1</v>
      </c>
      <c r="U155" s="54">
        <v>0</v>
      </c>
      <c r="V155" s="310">
        <f t="shared" si="106"/>
        <v>0</v>
      </c>
      <c r="W155" s="41">
        <v>0</v>
      </c>
      <c r="X155" s="317">
        <f t="shared" si="107"/>
        <v>0</v>
      </c>
      <c r="Y155" s="48">
        <v>0</v>
      </c>
      <c r="Z155" s="54">
        <v>0</v>
      </c>
      <c r="AA155" s="54">
        <v>0</v>
      </c>
      <c r="AB155" s="43">
        <v>0</v>
      </c>
      <c r="AC155" s="233" t="str">
        <f t="shared" si="80"/>
        <v xml:space="preserve"> -</v>
      </c>
      <c r="AD155" s="568" t="str">
        <f t="shared" si="81"/>
        <v xml:space="preserve"> -</v>
      </c>
      <c r="AE155" s="79">
        <f t="shared" si="82"/>
        <v>0</v>
      </c>
      <c r="AF155" s="568">
        <f t="shared" si="83"/>
        <v>0</v>
      </c>
      <c r="AG155" s="79" t="str">
        <f t="shared" si="84"/>
        <v xml:space="preserve"> -</v>
      </c>
      <c r="AH155" s="568" t="str">
        <f t="shared" si="85"/>
        <v xml:space="preserve"> -</v>
      </c>
      <c r="AI155" s="79" t="str">
        <f t="shared" si="86"/>
        <v xml:space="preserve"> -</v>
      </c>
      <c r="AJ155" s="568" t="str">
        <f t="shared" si="87"/>
        <v xml:space="preserve"> -</v>
      </c>
      <c r="AK155" s="809">
        <f t="shared" ref="AK155:AK158" si="111">+SUM(Y155:AB155)/P155</f>
        <v>0</v>
      </c>
      <c r="AL155" s="568">
        <f t="shared" si="88"/>
        <v>0</v>
      </c>
      <c r="AM155" s="810">
        <f t="shared" si="89"/>
        <v>0</v>
      </c>
      <c r="AN155" s="48">
        <v>0</v>
      </c>
      <c r="AO155" s="54">
        <v>0</v>
      </c>
      <c r="AP155" s="54">
        <v>0</v>
      </c>
      <c r="AQ155" s="116" t="str">
        <f t="shared" si="91"/>
        <v xml:space="preserve"> -</v>
      </c>
      <c r="AR155" s="277" t="str">
        <f t="shared" si="92"/>
        <v xml:space="preserve"> -</v>
      </c>
      <c r="AS155" s="48">
        <v>0</v>
      </c>
      <c r="AT155" s="54">
        <v>0</v>
      </c>
      <c r="AU155" s="54">
        <v>0</v>
      </c>
      <c r="AV155" s="116" t="str">
        <f t="shared" si="93"/>
        <v xml:space="preserve"> -</v>
      </c>
      <c r="AW155" s="277" t="str">
        <f t="shared" si="94"/>
        <v xml:space="preserve"> -</v>
      </c>
      <c r="AX155" s="49">
        <v>20000</v>
      </c>
      <c r="AY155" s="54">
        <v>0</v>
      </c>
      <c r="AZ155" s="54">
        <v>0</v>
      </c>
      <c r="BA155" s="116">
        <f t="shared" si="95"/>
        <v>0</v>
      </c>
      <c r="BB155" s="277" t="str">
        <f t="shared" si="96"/>
        <v xml:space="preserve"> -</v>
      </c>
      <c r="BC155" s="48">
        <v>0</v>
      </c>
      <c r="BD155" s="54">
        <v>0</v>
      </c>
      <c r="BE155" s="54">
        <v>0</v>
      </c>
      <c r="BF155" s="116" t="str">
        <f t="shared" si="97"/>
        <v xml:space="preserve"> -</v>
      </c>
      <c r="BG155" s="277" t="str">
        <f t="shared" si="98"/>
        <v xml:space="preserve"> -</v>
      </c>
      <c r="BH155" s="826">
        <f t="shared" si="99"/>
        <v>20000</v>
      </c>
      <c r="BI155" s="827">
        <f t="shared" si="100"/>
        <v>0</v>
      </c>
      <c r="BJ155" s="827">
        <f t="shared" si="101"/>
        <v>0</v>
      </c>
      <c r="BK155" s="383">
        <f t="shared" si="102"/>
        <v>0</v>
      </c>
      <c r="BL155" s="276" t="str">
        <f t="shared" si="103"/>
        <v xml:space="preserve"> -</v>
      </c>
      <c r="BM155" s="462" t="s">
        <v>1223</v>
      </c>
      <c r="BN155" s="847" t="s">
        <v>1224</v>
      </c>
      <c r="BO155" s="187" t="s">
        <v>1956</v>
      </c>
    </row>
    <row r="156" spans="2:67" ht="30" customHeight="1">
      <c r="B156" s="803"/>
      <c r="C156" s="804"/>
      <c r="D156" s="805"/>
      <c r="E156" s="710"/>
      <c r="F156" s="633"/>
      <c r="G156" s="695"/>
      <c r="H156" s="695"/>
      <c r="I156" s="806"/>
      <c r="J156" s="807"/>
      <c r="K156" s="808"/>
      <c r="L156" s="23" t="s">
        <v>187</v>
      </c>
      <c r="M156" s="122">
        <v>2210906</v>
      </c>
      <c r="N156" s="23" t="s">
        <v>1377</v>
      </c>
      <c r="O156" s="34">
        <v>0</v>
      </c>
      <c r="P156" s="54">
        <v>1</v>
      </c>
      <c r="Q156" s="54">
        <v>1</v>
      </c>
      <c r="R156" s="308">
        <f t="shared" si="104"/>
        <v>1</v>
      </c>
      <c r="S156" s="54">
        <v>0</v>
      </c>
      <c r="T156" s="308">
        <f t="shared" si="105"/>
        <v>0</v>
      </c>
      <c r="U156" s="54">
        <v>0</v>
      </c>
      <c r="V156" s="310">
        <f t="shared" si="106"/>
        <v>0</v>
      </c>
      <c r="W156" s="41">
        <v>0</v>
      </c>
      <c r="X156" s="317">
        <f t="shared" si="107"/>
        <v>0</v>
      </c>
      <c r="Y156" s="48">
        <v>1</v>
      </c>
      <c r="Z156" s="54">
        <v>1</v>
      </c>
      <c r="AA156" s="54">
        <v>0</v>
      </c>
      <c r="AB156" s="43">
        <v>0</v>
      </c>
      <c r="AC156" s="233">
        <f t="shared" si="80"/>
        <v>1</v>
      </c>
      <c r="AD156" s="568">
        <f t="shared" si="81"/>
        <v>1</v>
      </c>
      <c r="AE156" s="79" t="str">
        <f t="shared" si="82"/>
        <v xml:space="preserve"> -</v>
      </c>
      <c r="AF156" s="568" t="str">
        <f t="shared" si="83"/>
        <v xml:space="preserve"> -</v>
      </c>
      <c r="AG156" s="79" t="str">
        <f t="shared" si="84"/>
        <v xml:space="preserve"> -</v>
      </c>
      <c r="AH156" s="568" t="str">
        <f t="shared" si="85"/>
        <v xml:space="preserve"> -</v>
      </c>
      <c r="AI156" s="79" t="str">
        <f t="shared" si="86"/>
        <v xml:space="preserve"> -</v>
      </c>
      <c r="AJ156" s="568" t="str">
        <f t="shared" si="87"/>
        <v xml:space="preserve"> -</v>
      </c>
      <c r="AK156" s="809">
        <f t="shared" si="111"/>
        <v>2</v>
      </c>
      <c r="AL156" s="568">
        <f t="shared" si="88"/>
        <v>1</v>
      </c>
      <c r="AM156" s="810">
        <f t="shared" si="89"/>
        <v>1</v>
      </c>
      <c r="AN156" s="48">
        <v>0</v>
      </c>
      <c r="AO156" s="54">
        <v>0</v>
      </c>
      <c r="AP156" s="54">
        <v>0</v>
      </c>
      <c r="AQ156" s="116" t="str">
        <f t="shared" si="91"/>
        <v xml:space="preserve"> -</v>
      </c>
      <c r="AR156" s="277" t="str">
        <f t="shared" si="92"/>
        <v xml:space="preserve"> -</v>
      </c>
      <c r="AS156" s="48">
        <v>44000</v>
      </c>
      <c r="AT156" s="54">
        <v>44000</v>
      </c>
      <c r="AU156" s="54">
        <v>0</v>
      </c>
      <c r="AV156" s="116">
        <f t="shared" si="93"/>
        <v>1</v>
      </c>
      <c r="AW156" s="277" t="str">
        <f t="shared" si="94"/>
        <v xml:space="preserve"> -</v>
      </c>
      <c r="AX156" s="49">
        <v>370000</v>
      </c>
      <c r="AY156" s="54">
        <v>0</v>
      </c>
      <c r="AZ156" s="54">
        <v>0</v>
      </c>
      <c r="BA156" s="116">
        <f t="shared" si="95"/>
        <v>0</v>
      </c>
      <c r="BB156" s="277" t="str">
        <f t="shared" si="96"/>
        <v xml:space="preserve"> -</v>
      </c>
      <c r="BC156" s="48">
        <v>0</v>
      </c>
      <c r="BD156" s="54">
        <v>0</v>
      </c>
      <c r="BE156" s="54">
        <v>0</v>
      </c>
      <c r="BF156" s="116" t="str">
        <f t="shared" si="97"/>
        <v xml:space="preserve"> -</v>
      </c>
      <c r="BG156" s="277" t="str">
        <f t="shared" si="98"/>
        <v xml:space="preserve"> -</v>
      </c>
      <c r="BH156" s="811">
        <f t="shared" si="99"/>
        <v>414000</v>
      </c>
      <c r="BI156" s="812">
        <f t="shared" si="100"/>
        <v>44000</v>
      </c>
      <c r="BJ156" s="812">
        <f t="shared" si="101"/>
        <v>0</v>
      </c>
      <c r="BK156" s="381">
        <f t="shared" si="102"/>
        <v>0.10628019323671498</v>
      </c>
      <c r="BL156" s="277" t="str">
        <f t="shared" si="103"/>
        <v xml:space="preserve"> -</v>
      </c>
      <c r="BM156" s="462" t="s">
        <v>1223</v>
      </c>
      <c r="BN156" s="847" t="s">
        <v>1224</v>
      </c>
      <c r="BO156" s="187" t="s">
        <v>1956</v>
      </c>
    </row>
    <row r="157" spans="2:67" ht="30" customHeight="1">
      <c r="B157" s="803"/>
      <c r="C157" s="804"/>
      <c r="D157" s="805"/>
      <c r="E157" s="710"/>
      <c r="F157" s="633"/>
      <c r="G157" s="695"/>
      <c r="H157" s="695"/>
      <c r="I157" s="840"/>
      <c r="J157" s="807"/>
      <c r="K157" s="808"/>
      <c r="L157" s="23" t="s">
        <v>188</v>
      </c>
      <c r="M157" s="122">
        <v>2210158</v>
      </c>
      <c r="N157" s="23" t="s">
        <v>1378</v>
      </c>
      <c r="O157" s="37">
        <v>0</v>
      </c>
      <c r="P157" s="79">
        <v>1</v>
      </c>
      <c r="Q157" s="79">
        <v>0</v>
      </c>
      <c r="R157" s="308">
        <f t="shared" si="104"/>
        <v>0</v>
      </c>
      <c r="S157" s="79">
        <v>1</v>
      </c>
      <c r="T157" s="308">
        <f t="shared" si="105"/>
        <v>1</v>
      </c>
      <c r="U157" s="79">
        <v>0</v>
      </c>
      <c r="V157" s="310">
        <f t="shared" si="106"/>
        <v>0</v>
      </c>
      <c r="W157" s="116">
        <v>0</v>
      </c>
      <c r="X157" s="317">
        <f t="shared" si="107"/>
        <v>0</v>
      </c>
      <c r="Y157" s="233">
        <v>0</v>
      </c>
      <c r="Z157" s="79">
        <v>0</v>
      </c>
      <c r="AA157" s="79">
        <v>0</v>
      </c>
      <c r="AB157" s="65">
        <v>0</v>
      </c>
      <c r="AC157" s="233" t="str">
        <f t="shared" si="80"/>
        <v xml:space="preserve"> -</v>
      </c>
      <c r="AD157" s="568" t="str">
        <f t="shared" si="81"/>
        <v xml:space="preserve"> -</v>
      </c>
      <c r="AE157" s="79">
        <f t="shared" si="82"/>
        <v>0</v>
      </c>
      <c r="AF157" s="568">
        <f t="shared" si="83"/>
        <v>0</v>
      </c>
      <c r="AG157" s="79" t="str">
        <f t="shared" si="84"/>
        <v xml:space="preserve"> -</v>
      </c>
      <c r="AH157" s="568" t="str">
        <f t="shared" si="85"/>
        <v xml:space="preserve"> -</v>
      </c>
      <c r="AI157" s="79" t="str">
        <f t="shared" si="86"/>
        <v xml:space="preserve"> -</v>
      </c>
      <c r="AJ157" s="568" t="str">
        <f t="shared" si="87"/>
        <v xml:space="preserve"> -</v>
      </c>
      <c r="AK157" s="809">
        <f t="shared" si="111"/>
        <v>0</v>
      </c>
      <c r="AL157" s="568">
        <f t="shared" si="88"/>
        <v>0</v>
      </c>
      <c r="AM157" s="810">
        <f t="shared" si="89"/>
        <v>0</v>
      </c>
      <c r="AN157" s="48">
        <v>0</v>
      </c>
      <c r="AO157" s="54">
        <v>0</v>
      </c>
      <c r="AP157" s="54">
        <v>0</v>
      </c>
      <c r="AQ157" s="116" t="str">
        <f t="shared" si="91"/>
        <v xml:space="preserve"> -</v>
      </c>
      <c r="AR157" s="277" t="str">
        <f t="shared" si="92"/>
        <v xml:space="preserve"> -</v>
      </c>
      <c r="AS157" s="48">
        <v>0</v>
      </c>
      <c r="AT157" s="54">
        <v>0</v>
      </c>
      <c r="AU157" s="54">
        <v>0</v>
      </c>
      <c r="AV157" s="116" t="str">
        <f t="shared" si="93"/>
        <v xml:space="preserve"> -</v>
      </c>
      <c r="AW157" s="277" t="str">
        <f t="shared" si="94"/>
        <v xml:space="preserve"> -</v>
      </c>
      <c r="AX157" s="49">
        <v>0</v>
      </c>
      <c r="AY157" s="54">
        <v>0</v>
      </c>
      <c r="AZ157" s="54">
        <v>0</v>
      </c>
      <c r="BA157" s="116" t="str">
        <f t="shared" si="95"/>
        <v xml:space="preserve"> -</v>
      </c>
      <c r="BB157" s="277" t="str">
        <f t="shared" si="96"/>
        <v xml:space="preserve"> -</v>
      </c>
      <c r="BC157" s="48">
        <v>0</v>
      </c>
      <c r="BD157" s="54">
        <v>0</v>
      </c>
      <c r="BE157" s="54">
        <v>0</v>
      </c>
      <c r="BF157" s="116" t="str">
        <f t="shared" si="97"/>
        <v xml:space="preserve"> -</v>
      </c>
      <c r="BG157" s="277" t="str">
        <f t="shared" si="98"/>
        <v xml:space="preserve"> -</v>
      </c>
      <c r="BH157" s="826">
        <f t="shared" si="99"/>
        <v>0</v>
      </c>
      <c r="BI157" s="827">
        <f t="shared" si="100"/>
        <v>0</v>
      </c>
      <c r="BJ157" s="827">
        <f t="shared" si="101"/>
        <v>0</v>
      </c>
      <c r="BK157" s="383" t="str">
        <f t="shared" si="102"/>
        <v xml:space="preserve"> -</v>
      </c>
      <c r="BL157" s="276" t="str">
        <f t="shared" si="103"/>
        <v xml:space="preserve"> -</v>
      </c>
      <c r="BM157" s="462" t="s">
        <v>1223</v>
      </c>
      <c r="BN157" s="847" t="s">
        <v>1224</v>
      </c>
      <c r="BO157" s="187" t="s">
        <v>1956</v>
      </c>
    </row>
    <row r="158" spans="2:67" ht="30" customHeight="1">
      <c r="B158" s="803"/>
      <c r="C158" s="804"/>
      <c r="D158" s="805"/>
      <c r="E158" s="710"/>
      <c r="F158" s="633" t="s">
        <v>235</v>
      </c>
      <c r="G158" s="695">
        <v>0</v>
      </c>
      <c r="H158" s="695">
        <v>10000</v>
      </c>
      <c r="I158" s="977">
        <f>+H158-G158</f>
        <v>10000</v>
      </c>
      <c r="J158" s="807"/>
      <c r="K158" s="808"/>
      <c r="L158" s="23" t="s">
        <v>189</v>
      </c>
      <c r="M158" s="122">
        <v>2210158</v>
      </c>
      <c r="N158" s="23" t="s">
        <v>1379</v>
      </c>
      <c r="O158" s="37">
        <v>0</v>
      </c>
      <c r="P158" s="79">
        <v>1</v>
      </c>
      <c r="Q158" s="79">
        <v>0</v>
      </c>
      <c r="R158" s="308">
        <f t="shared" si="104"/>
        <v>0</v>
      </c>
      <c r="S158" s="79">
        <v>0.6</v>
      </c>
      <c r="T158" s="308">
        <f t="shared" si="105"/>
        <v>0.6</v>
      </c>
      <c r="U158" s="79">
        <v>0.4</v>
      </c>
      <c r="V158" s="310">
        <f t="shared" si="106"/>
        <v>0.4</v>
      </c>
      <c r="W158" s="116">
        <v>0</v>
      </c>
      <c r="X158" s="317">
        <f t="shared" si="107"/>
        <v>0</v>
      </c>
      <c r="Y158" s="233">
        <v>0</v>
      </c>
      <c r="Z158" s="79">
        <v>0</v>
      </c>
      <c r="AA158" s="79">
        <v>0</v>
      </c>
      <c r="AB158" s="65">
        <v>0</v>
      </c>
      <c r="AC158" s="233" t="str">
        <f t="shared" si="80"/>
        <v xml:space="preserve"> -</v>
      </c>
      <c r="AD158" s="568" t="str">
        <f t="shared" si="81"/>
        <v xml:space="preserve"> -</v>
      </c>
      <c r="AE158" s="79">
        <f t="shared" si="82"/>
        <v>0</v>
      </c>
      <c r="AF158" s="568">
        <f t="shared" si="83"/>
        <v>0</v>
      </c>
      <c r="AG158" s="79">
        <f t="shared" si="84"/>
        <v>0</v>
      </c>
      <c r="AH158" s="568">
        <f t="shared" si="85"/>
        <v>0</v>
      </c>
      <c r="AI158" s="79" t="str">
        <f t="shared" si="86"/>
        <v xml:space="preserve"> -</v>
      </c>
      <c r="AJ158" s="568" t="str">
        <f t="shared" si="87"/>
        <v xml:space="preserve"> -</v>
      </c>
      <c r="AK158" s="809">
        <f t="shared" si="111"/>
        <v>0</v>
      </c>
      <c r="AL158" s="568">
        <f t="shared" si="88"/>
        <v>0</v>
      </c>
      <c r="AM158" s="810">
        <f t="shared" si="89"/>
        <v>0</v>
      </c>
      <c r="AN158" s="48">
        <v>0</v>
      </c>
      <c r="AO158" s="54">
        <v>0</v>
      </c>
      <c r="AP158" s="54">
        <v>0</v>
      </c>
      <c r="AQ158" s="116" t="str">
        <f t="shared" si="91"/>
        <v xml:space="preserve"> -</v>
      </c>
      <c r="AR158" s="277" t="str">
        <f t="shared" si="92"/>
        <v xml:space="preserve"> -</v>
      </c>
      <c r="AS158" s="48">
        <v>0</v>
      </c>
      <c r="AT158" s="54">
        <v>0</v>
      </c>
      <c r="AU158" s="54">
        <v>0</v>
      </c>
      <c r="AV158" s="116" t="str">
        <f t="shared" si="93"/>
        <v xml:space="preserve"> -</v>
      </c>
      <c r="AW158" s="277" t="str">
        <f t="shared" si="94"/>
        <v xml:space="preserve"> -</v>
      </c>
      <c r="AX158" s="49">
        <v>0</v>
      </c>
      <c r="AY158" s="54">
        <v>0</v>
      </c>
      <c r="AZ158" s="54">
        <v>0</v>
      </c>
      <c r="BA158" s="116" t="str">
        <f t="shared" si="95"/>
        <v xml:space="preserve"> -</v>
      </c>
      <c r="BB158" s="277" t="str">
        <f t="shared" si="96"/>
        <v xml:space="preserve"> -</v>
      </c>
      <c r="BC158" s="48">
        <v>0</v>
      </c>
      <c r="BD158" s="54">
        <v>0</v>
      </c>
      <c r="BE158" s="54">
        <v>0</v>
      </c>
      <c r="BF158" s="116" t="str">
        <f t="shared" si="97"/>
        <v xml:space="preserve"> -</v>
      </c>
      <c r="BG158" s="277" t="str">
        <f t="shared" si="98"/>
        <v xml:space="preserve"> -</v>
      </c>
      <c r="BH158" s="811">
        <f t="shared" si="99"/>
        <v>0</v>
      </c>
      <c r="BI158" s="812">
        <f t="shared" si="100"/>
        <v>0</v>
      </c>
      <c r="BJ158" s="812">
        <f t="shared" si="101"/>
        <v>0</v>
      </c>
      <c r="BK158" s="381" t="str">
        <f t="shared" si="102"/>
        <v xml:space="preserve"> -</v>
      </c>
      <c r="BL158" s="277" t="str">
        <f t="shared" si="103"/>
        <v xml:space="preserve"> -</v>
      </c>
      <c r="BM158" s="462" t="s">
        <v>1223</v>
      </c>
      <c r="BN158" s="847" t="s">
        <v>1224</v>
      </c>
      <c r="BO158" s="187" t="s">
        <v>1956</v>
      </c>
    </row>
    <row r="159" spans="2:67" ht="30" customHeight="1">
      <c r="B159" s="803"/>
      <c r="C159" s="804"/>
      <c r="D159" s="805"/>
      <c r="E159" s="710"/>
      <c r="F159" s="633"/>
      <c r="G159" s="695"/>
      <c r="H159" s="695"/>
      <c r="I159" s="806"/>
      <c r="J159" s="807"/>
      <c r="K159" s="808"/>
      <c r="L159" s="23" t="s">
        <v>190</v>
      </c>
      <c r="M159" s="122">
        <v>2210906</v>
      </c>
      <c r="N159" s="23" t="s">
        <v>1380</v>
      </c>
      <c r="O159" s="34">
        <v>1</v>
      </c>
      <c r="P159" s="54">
        <v>1</v>
      </c>
      <c r="Q159" s="54">
        <v>1</v>
      </c>
      <c r="R159" s="308">
        <v>0.25</v>
      </c>
      <c r="S159" s="54">
        <v>1</v>
      </c>
      <c r="T159" s="308">
        <v>0.25</v>
      </c>
      <c r="U159" s="54">
        <v>1</v>
      </c>
      <c r="V159" s="310">
        <v>0.25</v>
      </c>
      <c r="W159" s="41">
        <v>1</v>
      </c>
      <c r="X159" s="317">
        <v>0.25</v>
      </c>
      <c r="Y159" s="48">
        <v>1</v>
      </c>
      <c r="Z159" s="54">
        <v>1</v>
      </c>
      <c r="AA159" s="54">
        <v>0</v>
      </c>
      <c r="AB159" s="43">
        <v>0</v>
      </c>
      <c r="AC159" s="233">
        <f t="shared" si="80"/>
        <v>1</v>
      </c>
      <c r="AD159" s="568">
        <f t="shared" si="81"/>
        <v>1</v>
      </c>
      <c r="AE159" s="79">
        <f t="shared" si="82"/>
        <v>1</v>
      </c>
      <c r="AF159" s="568">
        <f t="shared" si="83"/>
        <v>1</v>
      </c>
      <c r="AG159" s="79">
        <f t="shared" si="84"/>
        <v>0</v>
      </c>
      <c r="AH159" s="568">
        <f t="shared" si="85"/>
        <v>0</v>
      </c>
      <c r="AI159" s="79">
        <f t="shared" si="86"/>
        <v>0</v>
      </c>
      <c r="AJ159" s="568">
        <f t="shared" si="87"/>
        <v>0</v>
      </c>
      <c r="AK159" s="809">
        <f t="shared" si="90"/>
        <v>0.5</v>
      </c>
      <c r="AL159" s="568">
        <f t="shared" si="88"/>
        <v>0.5</v>
      </c>
      <c r="AM159" s="810">
        <f t="shared" si="89"/>
        <v>0.5</v>
      </c>
      <c r="AN159" s="48">
        <v>32500</v>
      </c>
      <c r="AO159" s="54">
        <v>32500</v>
      </c>
      <c r="AP159" s="54">
        <v>0</v>
      </c>
      <c r="AQ159" s="116">
        <f t="shared" si="91"/>
        <v>1</v>
      </c>
      <c r="AR159" s="277" t="str">
        <f t="shared" si="92"/>
        <v xml:space="preserve"> -</v>
      </c>
      <c r="AS159" s="48">
        <v>240000</v>
      </c>
      <c r="AT159" s="54">
        <v>240000</v>
      </c>
      <c r="AU159" s="54">
        <v>0</v>
      </c>
      <c r="AV159" s="116">
        <f t="shared" si="93"/>
        <v>1</v>
      </c>
      <c r="AW159" s="277" t="str">
        <f t="shared" si="94"/>
        <v xml:space="preserve"> -</v>
      </c>
      <c r="AX159" s="49">
        <v>0</v>
      </c>
      <c r="AY159" s="54">
        <v>0</v>
      </c>
      <c r="AZ159" s="54">
        <v>0</v>
      </c>
      <c r="BA159" s="116" t="str">
        <f t="shared" si="95"/>
        <v xml:space="preserve"> -</v>
      </c>
      <c r="BB159" s="277" t="str">
        <f t="shared" si="96"/>
        <v xml:space="preserve"> -</v>
      </c>
      <c r="BC159" s="48">
        <v>0</v>
      </c>
      <c r="BD159" s="54">
        <v>0</v>
      </c>
      <c r="BE159" s="54">
        <v>0</v>
      </c>
      <c r="BF159" s="116" t="str">
        <f t="shared" si="97"/>
        <v xml:space="preserve"> -</v>
      </c>
      <c r="BG159" s="277" t="str">
        <f t="shared" si="98"/>
        <v xml:space="preserve"> -</v>
      </c>
      <c r="BH159" s="826">
        <f t="shared" si="99"/>
        <v>272500</v>
      </c>
      <c r="BI159" s="827">
        <f t="shared" si="100"/>
        <v>272500</v>
      </c>
      <c r="BJ159" s="827">
        <f t="shared" si="101"/>
        <v>0</v>
      </c>
      <c r="BK159" s="383">
        <f t="shared" si="102"/>
        <v>1</v>
      </c>
      <c r="BL159" s="276" t="str">
        <f t="shared" si="103"/>
        <v xml:space="preserve"> -</v>
      </c>
      <c r="BM159" s="462" t="s">
        <v>1223</v>
      </c>
      <c r="BN159" s="847" t="s">
        <v>1224</v>
      </c>
      <c r="BO159" s="187" t="s">
        <v>1956</v>
      </c>
    </row>
    <row r="160" spans="2:67" ht="30" customHeight="1" thickBot="1">
      <c r="B160" s="803"/>
      <c r="C160" s="804"/>
      <c r="D160" s="805"/>
      <c r="E160" s="710"/>
      <c r="F160" s="633"/>
      <c r="G160" s="695"/>
      <c r="H160" s="695"/>
      <c r="I160" s="806"/>
      <c r="J160" s="813"/>
      <c r="K160" s="828"/>
      <c r="L160" s="26" t="s">
        <v>191</v>
      </c>
      <c r="M160" s="109" t="s">
        <v>1219</v>
      </c>
      <c r="N160" s="26" t="s">
        <v>1381</v>
      </c>
      <c r="O160" s="39">
        <v>1</v>
      </c>
      <c r="P160" s="86">
        <v>1</v>
      </c>
      <c r="Q160" s="86">
        <v>0</v>
      </c>
      <c r="R160" s="318">
        <f t="shared" si="104"/>
        <v>0</v>
      </c>
      <c r="S160" s="86">
        <v>0</v>
      </c>
      <c r="T160" s="318">
        <f t="shared" si="105"/>
        <v>0</v>
      </c>
      <c r="U160" s="86">
        <v>0</v>
      </c>
      <c r="V160" s="319">
        <f t="shared" si="106"/>
        <v>0</v>
      </c>
      <c r="W160" s="45">
        <v>1</v>
      </c>
      <c r="X160" s="320">
        <f t="shared" si="107"/>
        <v>1</v>
      </c>
      <c r="Y160" s="56">
        <v>0</v>
      </c>
      <c r="Z160" s="86">
        <v>0</v>
      </c>
      <c r="AA160" s="86">
        <v>0</v>
      </c>
      <c r="AB160" s="64">
        <v>0</v>
      </c>
      <c r="AC160" s="232" t="str">
        <f t="shared" si="80"/>
        <v xml:space="preserve"> -</v>
      </c>
      <c r="AD160" s="815" t="str">
        <f t="shared" si="81"/>
        <v xml:space="preserve"> -</v>
      </c>
      <c r="AE160" s="102" t="str">
        <f t="shared" si="82"/>
        <v xml:space="preserve"> -</v>
      </c>
      <c r="AF160" s="815" t="str">
        <f t="shared" si="83"/>
        <v xml:space="preserve"> -</v>
      </c>
      <c r="AG160" s="102" t="str">
        <f t="shared" si="84"/>
        <v xml:space="preserve"> -</v>
      </c>
      <c r="AH160" s="815" t="str">
        <f t="shared" si="85"/>
        <v xml:space="preserve"> -</v>
      </c>
      <c r="AI160" s="102">
        <f t="shared" si="86"/>
        <v>0</v>
      </c>
      <c r="AJ160" s="815">
        <f t="shared" si="87"/>
        <v>0</v>
      </c>
      <c r="AK160" s="816">
        <f t="shared" ref="AK160" si="112">+SUM(Y160:AB160)/P160</f>
        <v>0</v>
      </c>
      <c r="AL160" s="815">
        <f t="shared" si="88"/>
        <v>0</v>
      </c>
      <c r="AM160" s="817">
        <f t="shared" si="89"/>
        <v>0</v>
      </c>
      <c r="AN160" s="56">
        <v>0</v>
      </c>
      <c r="AO160" s="86">
        <v>0</v>
      </c>
      <c r="AP160" s="86">
        <v>0</v>
      </c>
      <c r="AQ160" s="137" t="str">
        <f t="shared" si="91"/>
        <v xml:space="preserve"> -</v>
      </c>
      <c r="AR160" s="284" t="str">
        <f t="shared" si="92"/>
        <v xml:space="preserve"> -</v>
      </c>
      <c r="AS160" s="56">
        <v>0</v>
      </c>
      <c r="AT160" s="86">
        <v>0</v>
      </c>
      <c r="AU160" s="86">
        <v>0</v>
      </c>
      <c r="AV160" s="137" t="str">
        <f t="shared" si="93"/>
        <v xml:space="preserve"> -</v>
      </c>
      <c r="AW160" s="284" t="str">
        <f t="shared" si="94"/>
        <v xml:space="preserve"> -</v>
      </c>
      <c r="AX160" s="57">
        <v>0</v>
      </c>
      <c r="AY160" s="86">
        <v>0</v>
      </c>
      <c r="AZ160" s="86">
        <v>0</v>
      </c>
      <c r="BA160" s="137" t="str">
        <f t="shared" si="95"/>
        <v xml:space="preserve"> -</v>
      </c>
      <c r="BB160" s="284" t="str">
        <f t="shared" si="96"/>
        <v xml:space="preserve"> -</v>
      </c>
      <c r="BC160" s="56">
        <v>0</v>
      </c>
      <c r="BD160" s="86">
        <v>0</v>
      </c>
      <c r="BE160" s="86">
        <v>0</v>
      </c>
      <c r="BF160" s="137" t="str">
        <f t="shared" si="97"/>
        <v xml:space="preserve"> -</v>
      </c>
      <c r="BG160" s="284" t="str">
        <f t="shared" si="98"/>
        <v xml:space="preserve"> -</v>
      </c>
      <c r="BH160" s="854">
        <f t="shared" si="99"/>
        <v>0</v>
      </c>
      <c r="BI160" s="855">
        <f t="shared" si="100"/>
        <v>0</v>
      </c>
      <c r="BJ160" s="855">
        <f t="shared" si="101"/>
        <v>0</v>
      </c>
      <c r="BK160" s="382" t="str">
        <f t="shared" si="102"/>
        <v xml:space="preserve"> -</v>
      </c>
      <c r="BL160" s="284" t="str">
        <f t="shared" si="103"/>
        <v xml:space="preserve"> -</v>
      </c>
      <c r="BM160" s="832" t="s">
        <v>1223</v>
      </c>
      <c r="BN160" s="852" t="s">
        <v>1224</v>
      </c>
      <c r="BO160" s="822" t="s">
        <v>1956</v>
      </c>
    </row>
    <row r="161" spans="2:67" ht="30" customHeight="1">
      <c r="B161" s="803"/>
      <c r="C161" s="804"/>
      <c r="D161" s="805"/>
      <c r="E161" s="710"/>
      <c r="F161" s="633"/>
      <c r="G161" s="695"/>
      <c r="H161" s="695"/>
      <c r="I161" s="806"/>
      <c r="J161" s="835">
        <f>+RESUMEN!J34</f>
        <v>0.32333333333333336</v>
      </c>
      <c r="K161" s="836" t="s">
        <v>215</v>
      </c>
      <c r="L161" s="24" t="s">
        <v>192</v>
      </c>
      <c r="M161" s="325">
        <v>2210269</v>
      </c>
      <c r="N161" s="24" t="s">
        <v>1382</v>
      </c>
      <c r="O161" s="35">
        <v>0</v>
      </c>
      <c r="P161" s="53">
        <v>1</v>
      </c>
      <c r="Q161" s="53">
        <v>1</v>
      </c>
      <c r="R161" s="314">
        <v>0.25</v>
      </c>
      <c r="S161" s="53">
        <v>1</v>
      </c>
      <c r="T161" s="314">
        <v>0.25</v>
      </c>
      <c r="U161" s="53">
        <v>1</v>
      </c>
      <c r="V161" s="315">
        <v>0.25</v>
      </c>
      <c r="W161" s="42">
        <v>1</v>
      </c>
      <c r="X161" s="315">
        <v>0.25</v>
      </c>
      <c r="Y161" s="46">
        <v>1</v>
      </c>
      <c r="Z161" s="84">
        <v>1</v>
      </c>
      <c r="AA161" s="84">
        <v>0</v>
      </c>
      <c r="AB161" s="63">
        <v>0</v>
      </c>
      <c r="AC161" s="823">
        <f t="shared" si="80"/>
        <v>1</v>
      </c>
      <c r="AD161" s="567">
        <f t="shared" si="81"/>
        <v>1</v>
      </c>
      <c r="AE161" s="106">
        <f t="shared" si="82"/>
        <v>1</v>
      </c>
      <c r="AF161" s="567">
        <f t="shared" si="83"/>
        <v>1</v>
      </c>
      <c r="AG161" s="106">
        <f t="shared" si="84"/>
        <v>0</v>
      </c>
      <c r="AH161" s="567">
        <f t="shared" si="85"/>
        <v>0</v>
      </c>
      <c r="AI161" s="106">
        <f t="shared" si="86"/>
        <v>0</v>
      </c>
      <c r="AJ161" s="567">
        <f t="shared" si="87"/>
        <v>0</v>
      </c>
      <c r="AK161" s="824">
        <f t="shared" si="90"/>
        <v>0.5</v>
      </c>
      <c r="AL161" s="567">
        <f t="shared" si="88"/>
        <v>0.5</v>
      </c>
      <c r="AM161" s="825">
        <f t="shared" si="89"/>
        <v>0.5</v>
      </c>
      <c r="AN161" s="55">
        <v>1000000</v>
      </c>
      <c r="AO161" s="53">
        <v>241300</v>
      </c>
      <c r="AP161" s="53">
        <v>0</v>
      </c>
      <c r="AQ161" s="134">
        <f t="shared" si="91"/>
        <v>0.24129999999999999</v>
      </c>
      <c r="AR161" s="276" t="str">
        <f t="shared" si="92"/>
        <v xml:space="preserve"> -</v>
      </c>
      <c r="AS161" s="52">
        <v>800000</v>
      </c>
      <c r="AT161" s="53">
        <v>566333</v>
      </c>
      <c r="AU161" s="53">
        <v>0</v>
      </c>
      <c r="AV161" s="134">
        <f t="shared" si="93"/>
        <v>0.70791625000000002</v>
      </c>
      <c r="AW161" s="276" t="str">
        <f t="shared" si="94"/>
        <v xml:space="preserve"> -</v>
      </c>
      <c r="AX161" s="55">
        <v>400000</v>
      </c>
      <c r="AY161" s="53">
        <v>0</v>
      </c>
      <c r="AZ161" s="53">
        <v>0</v>
      </c>
      <c r="BA161" s="134">
        <f t="shared" si="95"/>
        <v>0</v>
      </c>
      <c r="BB161" s="276" t="str">
        <f t="shared" si="96"/>
        <v xml:space="preserve"> -</v>
      </c>
      <c r="BC161" s="52">
        <v>400000</v>
      </c>
      <c r="BD161" s="53">
        <v>0</v>
      </c>
      <c r="BE161" s="53">
        <v>0</v>
      </c>
      <c r="BF161" s="134">
        <f t="shared" si="97"/>
        <v>0</v>
      </c>
      <c r="BG161" s="276" t="str">
        <f t="shared" si="98"/>
        <v xml:space="preserve"> -</v>
      </c>
      <c r="BH161" s="826">
        <f t="shared" si="99"/>
        <v>2600000</v>
      </c>
      <c r="BI161" s="827">
        <f t="shared" si="100"/>
        <v>807633</v>
      </c>
      <c r="BJ161" s="827">
        <f t="shared" si="101"/>
        <v>0</v>
      </c>
      <c r="BK161" s="383">
        <f t="shared" si="102"/>
        <v>0.31062807692307692</v>
      </c>
      <c r="BL161" s="276" t="str">
        <f t="shared" si="103"/>
        <v xml:space="preserve"> -</v>
      </c>
      <c r="BM161" s="837" t="s">
        <v>1223</v>
      </c>
      <c r="BN161" s="838" t="s">
        <v>1224</v>
      </c>
      <c r="BO161" s="802" t="s">
        <v>1957</v>
      </c>
    </row>
    <row r="162" spans="2:67" ht="30" customHeight="1" thickBot="1">
      <c r="B162" s="803"/>
      <c r="C162" s="804"/>
      <c r="D162" s="805"/>
      <c r="E162" s="710"/>
      <c r="F162" s="633"/>
      <c r="G162" s="695"/>
      <c r="H162" s="695"/>
      <c r="I162" s="806"/>
      <c r="J162" s="813"/>
      <c r="K162" s="828"/>
      <c r="L162" s="26" t="s">
        <v>193</v>
      </c>
      <c r="M162" s="109" t="s">
        <v>1219</v>
      </c>
      <c r="N162" s="26" t="s">
        <v>1383</v>
      </c>
      <c r="O162" s="39">
        <v>0</v>
      </c>
      <c r="P162" s="86">
        <v>150</v>
      </c>
      <c r="Q162" s="86">
        <v>15</v>
      </c>
      <c r="R162" s="308">
        <f t="shared" si="104"/>
        <v>0.1</v>
      </c>
      <c r="S162" s="86">
        <v>60</v>
      </c>
      <c r="T162" s="308">
        <f t="shared" si="105"/>
        <v>0.4</v>
      </c>
      <c r="U162" s="86">
        <v>50</v>
      </c>
      <c r="V162" s="310">
        <f t="shared" si="106"/>
        <v>0.33333333333333331</v>
      </c>
      <c r="W162" s="45">
        <v>25</v>
      </c>
      <c r="X162" s="310">
        <f t="shared" si="107"/>
        <v>0.16666666666666666</v>
      </c>
      <c r="Y162" s="56">
        <v>15</v>
      </c>
      <c r="Z162" s="86">
        <v>7</v>
      </c>
      <c r="AA162" s="86">
        <v>0</v>
      </c>
      <c r="AB162" s="64">
        <v>0</v>
      </c>
      <c r="AC162" s="829">
        <f t="shared" si="80"/>
        <v>1</v>
      </c>
      <c r="AD162" s="565">
        <f t="shared" si="81"/>
        <v>1</v>
      </c>
      <c r="AE162" s="107">
        <f t="shared" si="82"/>
        <v>0.11666666666666667</v>
      </c>
      <c r="AF162" s="565">
        <f t="shared" si="83"/>
        <v>0.11666666666666667</v>
      </c>
      <c r="AG162" s="107">
        <f t="shared" si="84"/>
        <v>0</v>
      </c>
      <c r="AH162" s="565">
        <f t="shared" si="85"/>
        <v>0</v>
      </c>
      <c r="AI162" s="107">
        <f t="shared" si="86"/>
        <v>0</v>
      </c>
      <c r="AJ162" s="565">
        <f t="shared" si="87"/>
        <v>0</v>
      </c>
      <c r="AK162" s="830">
        <f t="shared" ref="AK162:AK166" si="113">+SUM(Y162:AB162)/P162</f>
        <v>0.14666666666666667</v>
      </c>
      <c r="AL162" s="565">
        <f t="shared" si="88"/>
        <v>0.14666666666666667</v>
      </c>
      <c r="AM162" s="831">
        <f t="shared" si="89"/>
        <v>0.14666666666666667</v>
      </c>
      <c r="AN162" s="51">
        <v>0</v>
      </c>
      <c r="AO162" s="98">
        <v>0</v>
      </c>
      <c r="AP162" s="98">
        <v>0</v>
      </c>
      <c r="AQ162" s="136" t="str">
        <f t="shared" si="91"/>
        <v xml:space="preserve"> -</v>
      </c>
      <c r="AR162" s="280" t="str">
        <f t="shared" si="92"/>
        <v xml:space="preserve"> -</v>
      </c>
      <c r="AS162" s="50">
        <v>0</v>
      </c>
      <c r="AT162" s="98">
        <v>0</v>
      </c>
      <c r="AU162" s="98">
        <v>0</v>
      </c>
      <c r="AV162" s="136" t="str">
        <f t="shared" si="93"/>
        <v xml:space="preserve"> -</v>
      </c>
      <c r="AW162" s="280" t="str">
        <f t="shared" si="94"/>
        <v xml:space="preserve"> -</v>
      </c>
      <c r="AX162" s="51">
        <v>0</v>
      </c>
      <c r="AY162" s="98">
        <v>0</v>
      </c>
      <c r="AZ162" s="98">
        <v>0</v>
      </c>
      <c r="BA162" s="136" t="str">
        <f t="shared" si="95"/>
        <v xml:space="preserve"> -</v>
      </c>
      <c r="BB162" s="280" t="str">
        <f t="shared" si="96"/>
        <v xml:space="preserve"> -</v>
      </c>
      <c r="BC162" s="50">
        <v>0</v>
      </c>
      <c r="BD162" s="98">
        <v>0</v>
      </c>
      <c r="BE162" s="98">
        <v>0</v>
      </c>
      <c r="BF162" s="136" t="str">
        <f t="shared" si="97"/>
        <v xml:space="preserve"> -</v>
      </c>
      <c r="BG162" s="280" t="str">
        <f t="shared" si="98"/>
        <v xml:space="preserve"> -</v>
      </c>
      <c r="BH162" s="844">
        <f t="shared" si="99"/>
        <v>0</v>
      </c>
      <c r="BI162" s="845">
        <f t="shared" si="100"/>
        <v>0</v>
      </c>
      <c r="BJ162" s="845">
        <f t="shared" si="101"/>
        <v>0</v>
      </c>
      <c r="BK162" s="384" t="str">
        <f t="shared" si="102"/>
        <v xml:space="preserve"> -</v>
      </c>
      <c r="BL162" s="280" t="str">
        <f t="shared" si="103"/>
        <v xml:space="preserve"> -</v>
      </c>
      <c r="BM162" s="820" t="s">
        <v>1384</v>
      </c>
      <c r="BN162" s="821" t="s">
        <v>1224</v>
      </c>
      <c r="BO162" s="834" t="s">
        <v>1957</v>
      </c>
    </row>
    <row r="163" spans="2:67" ht="30" customHeight="1">
      <c r="B163" s="803"/>
      <c r="C163" s="804"/>
      <c r="D163" s="805"/>
      <c r="E163" s="710"/>
      <c r="F163" s="633"/>
      <c r="G163" s="695"/>
      <c r="H163" s="695"/>
      <c r="I163" s="840"/>
      <c r="J163" s="793">
        <f>+RESUMEN!J35</f>
        <v>0.16875000000000001</v>
      </c>
      <c r="K163" s="794" t="s">
        <v>216</v>
      </c>
      <c r="L163" s="22" t="s">
        <v>194</v>
      </c>
      <c r="M163" s="127">
        <v>2210158</v>
      </c>
      <c r="N163" s="22" t="s">
        <v>1385</v>
      </c>
      <c r="O163" s="36">
        <v>0</v>
      </c>
      <c r="P163" s="87">
        <v>1</v>
      </c>
      <c r="Q163" s="87">
        <v>0</v>
      </c>
      <c r="R163" s="307">
        <f t="shared" si="104"/>
        <v>0</v>
      </c>
      <c r="S163" s="87">
        <v>1</v>
      </c>
      <c r="T163" s="307">
        <f t="shared" si="105"/>
        <v>1</v>
      </c>
      <c r="U163" s="87">
        <v>0</v>
      </c>
      <c r="V163" s="309">
        <f t="shared" si="106"/>
        <v>0</v>
      </c>
      <c r="W163" s="135">
        <v>0</v>
      </c>
      <c r="X163" s="316">
        <f t="shared" si="107"/>
        <v>0</v>
      </c>
      <c r="Y163" s="231">
        <v>0</v>
      </c>
      <c r="Z163" s="87">
        <v>0</v>
      </c>
      <c r="AA163" s="87">
        <v>0</v>
      </c>
      <c r="AB163" s="68">
        <v>0</v>
      </c>
      <c r="AC163" s="231" t="str">
        <f t="shared" si="80"/>
        <v xml:space="preserve"> -</v>
      </c>
      <c r="AD163" s="795" t="str">
        <f t="shared" si="81"/>
        <v xml:space="preserve"> -</v>
      </c>
      <c r="AE163" s="87">
        <f t="shared" si="82"/>
        <v>0</v>
      </c>
      <c r="AF163" s="795">
        <f t="shared" si="83"/>
        <v>0</v>
      </c>
      <c r="AG163" s="87" t="str">
        <f t="shared" si="84"/>
        <v xml:space="preserve"> -</v>
      </c>
      <c r="AH163" s="795" t="str">
        <f t="shared" si="85"/>
        <v xml:space="preserve"> -</v>
      </c>
      <c r="AI163" s="87" t="str">
        <f t="shared" si="86"/>
        <v xml:space="preserve"> -</v>
      </c>
      <c r="AJ163" s="795" t="str">
        <f t="shared" si="87"/>
        <v xml:space="preserve"> -</v>
      </c>
      <c r="AK163" s="796">
        <f t="shared" si="113"/>
        <v>0</v>
      </c>
      <c r="AL163" s="795">
        <f t="shared" si="88"/>
        <v>0</v>
      </c>
      <c r="AM163" s="797">
        <f t="shared" si="89"/>
        <v>0</v>
      </c>
      <c r="AN163" s="46">
        <v>0</v>
      </c>
      <c r="AO163" s="84">
        <v>0</v>
      </c>
      <c r="AP163" s="84">
        <v>0</v>
      </c>
      <c r="AQ163" s="135" t="str">
        <f t="shared" si="91"/>
        <v xml:space="preserve"> -</v>
      </c>
      <c r="AR163" s="283" t="str">
        <f t="shared" si="92"/>
        <v xml:space="preserve"> -</v>
      </c>
      <c r="AS163" s="46">
        <v>1035842</v>
      </c>
      <c r="AT163" s="84">
        <v>0</v>
      </c>
      <c r="AU163" s="84">
        <v>0</v>
      </c>
      <c r="AV163" s="135">
        <f t="shared" si="93"/>
        <v>0</v>
      </c>
      <c r="AW163" s="283" t="str">
        <f t="shared" si="94"/>
        <v xml:space="preserve"> -</v>
      </c>
      <c r="AX163" s="47">
        <v>0</v>
      </c>
      <c r="AY163" s="84">
        <v>0</v>
      </c>
      <c r="AZ163" s="84">
        <v>0</v>
      </c>
      <c r="BA163" s="135" t="str">
        <f t="shared" si="95"/>
        <v xml:space="preserve"> -</v>
      </c>
      <c r="BB163" s="283" t="str">
        <f t="shared" si="96"/>
        <v xml:space="preserve"> -</v>
      </c>
      <c r="BC163" s="46">
        <v>0</v>
      </c>
      <c r="BD163" s="84">
        <v>0</v>
      </c>
      <c r="BE163" s="84">
        <v>0</v>
      </c>
      <c r="BF163" s="135" t="str">
        <f t="shared" si="97"/>
        <v xml:space="preserve"> -</v>
      </c>
      <c r="BG163" s="283" t="str">
        <f t="shared" si="98"/>
        <v xml:space="preserve"> -</v>
      </c>
      <c r="BH163" s="798">
        <f t="shared" si="99"/>
        <v>1035842</v>
      </c>
      <c r="BI163" s="799">
        <f t="shared" si="100"/>
        <v>0</v>
      </c>
      <c r="BJ163" s="799">
        <f t="shared" si="101"/>
        <v>0</v>
      </c>
      <c r="BK163" s="380">
        <f t="shared" si="102"/>
        <v>0</v>
      </c>
      <c r="BL163" s="283" t="str">
        <f t="shared" si="103"/>
        <v xml:space="preserve"> -</v>
      </c>
      <c r="BM163" s="800" t="s">
        <v>1384</v>
      </c>
      <c r="BN163" s="846" t="s">
        <v>1224</v>
      </c>
      <c r="BO163" s="839" t="s">
        <v>1956</v>
      </c>
    </row>
    <row r="164" spans="2:67" ht="30" customHeight="1">
      <c r="B164" s="803"/>
      <c r="C164" s="804"/>
      <c r="D164" s="805"/>
      <c r="E164" s="710"/>
      <c r="F164" s="633" t="s">
        <v>236</v>
      </c>
      <c r="G164" s="849">
        <v>0.3</v>
      </c>
      <c r="H164" s="849">
        <v>1</v>
      </c>
      <c r="I164" s="850">
        <f>+H164-G164</f>
        <v>0.7</v>
      </c>
      <c r="J164" s="807"/>
      <c r="K164" s="808"/>
      <c r="L164" s="23" t="s">
        <v>195</v>
      </c>
      <c r="M164" s="122">
        <v>2210158</v>
      </c>
      <c r="N164" s="23" t="s">
        <v>1386</v>
      </c>
      <c r="O164" s="37">
        <v>0</v>
      </c>
      <c r="P164" s="79">
        <v>1</v>
      </c>
      <c r="Q164" s="79">
        <v>0</v>
      </c>
      <c r="R164" s="308">
        <f t="shared" si="104"/>
        <v>0</v>
      </c>
      <c r="S164" s="79">
        <v>0</v>
      </c>
      <c r="T164" s="308">
        <f t="shared" si="105"/>
        <v>0</v>
      </c>
      <c r="U164" s="79">
        <v>0.25</v>
      </c>
      <c r="V164" s="310">
        <f t="shared" si="106"/>
        <v>0.25</v>
      </c>
      <c r="W164" s="116">
        <v>0.75</v>
      </c>
      <c r="X164" s="317">
        <f t="shared" si="107"/>
        <v>0.75</v>
      </c>
      <c r="Y164" s="233">
        <v>0</v>
      </c>
      <c r="Z164" s="79">
        <v>0</v>
      </c>
      <c r="AA164" s="79">
        <v>0</v>
      </c>
      <c r="AB164" s="65">
        <v>0</v>
      </c>
      <c r="AC164" s="233" t="str">
        <f t="shared" si="80"/>
        <v xml:space="preserve"> -</v>
      </c>
      <c r="AD164" s="568" t="str">
        <f t="shared" si="81"/>
        <v xml:space="preserve"> -</v>
      </c>
      <c r="AE164" s="79" t="str">
        <f t="shared" si="82"/>
        <v xml:space="preserve"> -</v>
      </c>
      <c r="AF164" s="568" t="str">
        <f t="shared" si="83"/>
        <v xml:space="preserve"> -</v>
      </c>
      <c r="AG164" s="79">
        <f t="shared" si="84"/>
        <v>0</v>
      </c>
      <c r="AH164" s="568">
        <f t="shared" si="85"/>
        <v>0</v>
      </c>
      <c r="AI164" s="79">
        <f t="shared" si="86"/>
        <v>0</v>
      </c>
      <c r="AJ164" s="568">
        <f t="shared" si="87"/>
        <v>0</v>
      </c>
      <c r="AK164" s="809">
        <f t="shared" si="113"/>
        <v>0</v>
      </c>
      <c r="AL164" s="568">
        <f t="shared" si="88"/>
        <v>0</v>
      </c>
      <c r="AM164" s="810">
        <f t="shared" si="89"/>
        <v>0</v>
      </c>
      <c r="AN164" s="48">
        <v>0</v>
      </c>
      <c r="AO164" s="54">
        <v>0</v>
      </c>
      <c r="AP164" s="54">
        <v>0</v>
      </c>
      <c r="AQ164" s="116" t="str">
        <f t="shared" si="91"/>
        <v xml:space="preserve"> -</v>
      </c>
      <c r="AR164" s="277" t="str">
        <f t="shared" si="92"/>
        <v xml:space="preserve"> -</v>
      </c>
      <c r="AS164" s="48">
        <v>0</v>
      </c>
      <c r="AT164" s="54">
        <v>0</v>
      </c>
      <c r="AU164" s="54">
        <v>0</v>
      </c>
      <c r="AV164" s="116" t="str">
        <f t="shared" si="93"/>
        <v xml:space="preserve"> -</v>
      </c>
      <c r="AW164" s="277" t="str">
        <f t="shared" si="94"/>
        <v xml:space="preserve"> -</v>
      </c>
      <c r="AX164" s="49">
        <v>100000</v>
      </c>
      <c r="AY164" s="54">
        <v>0</v>
      </c>
      <c r="AZ164" s="54">
        <v>0</v>
      </c>
      <c r="BA164" s="116">
        <f t="shared" si="95"/>
        <v>0</v>
      </c>
      <c r="BB164" s="277" t="str">
        <f t="shared" si="96"/>
        <v xml:space="preserve"> -</v>
      </c>
      <c r="BC164" s="48">
        <v>100000</v>
      </c>
      <c r="BD164" s="54">
        <v>0</v>
      </c>
      <c r="BE164" s="54">
        <v>0</v>
      </c>
      <c r="BF164" s="116">
        <f t="shared" si="97"/>
        <v>0</v>
      </c>
      <c r="BG164" s="277" t="str">
        <f t="shared" si="98"/>
        <v xml:space="preserve"> -</v>
      </c>
      <c r="BH164" s="811">
        <f t="shared" si="99"/>
        <v>200000</v>
      </c>
      <c r="BI164" s="812">
        <f t="shared" si="100"/>
        <v>0</v>
      </c>
      <c r="BJ164" s="812">
        <f t="shared" si="101"/>
        <v>0</v>
      </c>
      <c r="BK164" s="381">
        <f t="shared" si="102"/>
        <v>0</v>
      </c>
      <c r="BL164" s="277" t="str">
        <f t="shared" si="103"/>
        <v xml:space="preserve"> -</v>
      </c>
      <c r="BM164" s="462" t="s">
        <v>1384</v>
      </c>
      <c r="BN164" s="847" t="s">
        <v>1224</v>
      </c>
      <c r="BO164" s="187" t="s">
        <v>1956</v>
      </c>
    </row>
    <row r="165" spans="2:67" ht="45" customHeight="1">
      <c r="B165" s="803"/>
      <c r="C165" s="804"/>
      <c r="D165" s="805"/>
      <c r="E165" s="710"/>
      <c r="F165" s="633"/>
      <c r="G165" s="849"/>
      <c r="H165" s="849"/>
      <c r="I165" s="851"/>
      <c r="J165" s="807"/>
      <c r="K165" s="808"/>
      <c r="L165" s="23" t="s">
        <v>196</v>
      </c>
      <c r="M165" s="122">
        <v>2210270</v>
      </c>
      <c r="N165" s="23" t="s">
        <v>1387</v>
      </c>
      <c r="O165" s="37">
        <v>0</v>
      </c>
      <c r="P165" s="79">
        <v>1</v>
      </c>
      <c r="Q165" s="79">
        <v>0</v>
      </c>
      <c r="R165" s="308">
        <f t="shared" si="104"/>
        <v>0</v>
      </c>
      <c r="S165" s="79">
        <v>0</v>
      </c>
      <c r="T165" s="308">
        <f t="shared" si="105"/>
        <v>0</v>
      </c>
      <c r="U165" s="79">
        <v>0.75</v>
      </c>
      <c r="V165" s="310">
        <f t="shared" si="106"/>
        <v>0.75</v>
      </c>
      <c r="W165" s="116">
        <v>0.25</v>
      </c>
      <c r="X165" s="317">
        <f t="shared" si="107"/>
        <v>0.25</v>
      </c>
      <c r="Y165" s="233">
        <v>0</v>
      </c>
      <c r="Z165" s="79">
        <v>0</v>
      </c>
      <c r="AA165" s="79">
        <v>0</v>
      </c>
      <c r="AB165" s="65">
        <v>0</v>
      </c>
      <c r="AC165" s="233" t="str">
        <f t="shared" si="80"/>
        <v xml:space="preserve"> -</v>
      </c>
      <c r="AD165" s="568" t="str">
        <f t="shared" si="81"/>
        <v xml:space="preserve"> -</v>
      </c>
      <c r="AE165" s="79" t="str">
        <f t="shared" si="82"/>
        <v xml:space="preserve"> -</v>
      </c>
      <c r="AF165" s="568" t="str">
        <f t="shared" si="83"/>
        <v xml:space="preserve"> -</v>
      </c>
      <c r="AG165" s="79">
        <f t="shared" si="84"/>
        <v>0</v>
      </c>
      <c r="AH165" s="568">
        <f t="shared" si="85"/>
        <v>0</v>
      </c>
      <c r="AI165" s="79">
        <f t="shared" si="86"/>
        <v>0</v>
      </c>
      <c r="AJ165" s="568">
        <f t="shared" si="87"/>
        <v>0</v>
      </c>
      <c r="AK165" s="809">
        <f t="shared" si="113"/>
        <v>0</v>
      </c>
      <c r="AL165" s="568">
        <f t="shared" si="88"/>
        <v>0</v>
      </c>
      <c r="AM165" s="810">
        <f t="shared" si="89"/>
        <v>0</v>
      </c>
      <c r="AN165" s="48">
        <v>0</v>
      </c>
      <c r="AO165" s="54">
        <v>0</v>
      </c>
      <c r="AP165" s="54">
        <v>0</v>
      </c>
      <c r="AQ165" s="116" t="str">
        <f t="shared" si="91"/>
        <v xml:space="preserve"> -</v>
      </c>
      <c r="AR165" s="277" t="str">
        <f t="shared" si="92"/>
        <v xml:space="preserve"> -</v>
      </c>
      <c r="AS165" s="48">
        <v>0</v>
      </c>
      <c r="AT165" s="54">
        <v>0</v>
      </c>
      <c r="AU165" s="54">
        <v>0</v>
      </c>
      <c r="AV165" s="116" t="str">
        <f t="shared" si="93"/>
        <v xml:space="preserve"> -</v>
      </c>
      <c r="AW165" s="277" t="str">
        <f t="shared" si="94"/>
        <v xml:space="preserve"> -</v>
      </c>
      <c r="AX165" s="49">
        <v>0</v>
      </c>
      <c r="AY165" s="54">
        <v>0</v>
      </c>
      <c r="AZ165" s="54">
        <v>0</v>
      </c>
      <c r="BA165" s="116" t="str">
        <f t="shared" si="95"/>
        <v xml:space="preserve"> -</v>
      </c>
      <c r="BB165" s="277" t="str">
        <f t="shared" si="96"/>
        <v xml:space="preserve"> -</v>
      </c>
      <c r="BC165" s="48">
        <v>0</v>
      </c>
      <c r="BD165" s="54">
        <v>0</v>
      </c>
      <c r="BE165" s="54">
        <v>0</v>
      </c>
      <c r="BF165" s="116" t="str">
        <f t="shared" si="97"/>
        <v xml:space="preserve"> -</v>
      </c>
      <c r="BG165" s="277" t="str">
        <f t="shared" si="98"/>
        <v xml:space="preserve"> -</v>
      </c>
      <c r="BH165" s="826">
        <f t="shared" si="99"/>
        <v>0</v>
      </c>
      <c r="BI165" s="827">
        <f t="shared" si="100"/>
        <v>0</v>
      </c>
      <c r="BJ165" s="827">
        <f t="shared" si="101"/>
        <v>0</v>
      </c>
      <c r="BK165" s="383" t="str">
        <f t="shared" si="102"/>
        <v xml:space="preserve"> -</v>
      </c>
      <c r="BL165" s="276" t="str">
        <f t="shared" si="103"/>
        <v xml:space="preserve"> -</v>
      </c>
      <c r="BM165" s="462" t="s">
        <v>1384</v>
      </c>
      <c r="BN165" s="847" t="s">
        <v>1339</v>
      </c>
      <c r="BO165" s="187" t="s">
        <v>1957</v>
      </c>
    </row>
    <row r="166" spans="2:67" ht="30" customHeight="1">
      <c r="B166" s="803"/>
      <c r="C166" s="804"/>
      <c r="D166" s="805"/>
      <c r="E166" s="710"/>
      <c r="F166" s="633"/>
      <c r="G166" s="849"/>
      <c r="H166" s="849"/>
      <c r="I166" s="851"/>
      <c r="J166" s="807"/>
      <c r="K166" s="808"/>
      <c r="L166" s="23" t="s">
        <v>197</v>
      </c>
      <c r="M166" s="122">
        <v>2210158</v>
      </c>
      <c r="N166" s="23" t="s">
        <v>1388</v>
      </c>
      <c r="O166" s="37">
        <v>0</v>
      </c>
      <c r="P166" s="79">
        <v>1</v>
      </c>
      <c r="Q166" s="79">
        <v>0</v>
      </c>
      <c r="R166" s="308">
        <f t="shared" si="104"/>
        <v>0</v>
      </c>
      <c r="S166" s="79">
        <v>1</v>
      </c>
      <c r="T166" s="308">
        <f t="shared" si="105"/>
        <v>1</v>
      </c>
      <c r="U166" s="79">
        <v>0</v>
      </c>
      <c r="V166" s="310">
        <f t="shared" si="106"/>
        <v>0</v>
      </c>
      <c r="W166" s="116">
        <v>0</v>
      </c>
      <c r="X166" s="317">
        <f t="shared" si="107"/>
        <v>0</v>
      </c>
      <c r="Y166" s="233">
        <v>0</v>
      </c>
      <c r="Z166" s="79">
        <v>0</v>
      </c>
      <c r="AA166" s="79">
        <v>0</v>
      </c>
      <c r="AB166" s="65">
        <v>0</v>
      </c>
      <c r="AC166" s="233" t="str">
        <f t="shared" si="80"/>
        <v xml:space="preserve"> -</v>
      </c>
      <c r="AD166" s="568" t="str">
        <f t="shared" si="81"/>
        <v xml:space="preserve"> -</v>
      </c>
      <c r="AE166" s="79">
        <f t="shared" si="82"/>
        <v>0</v>
      </c>
      <c r="AF166" s="568">
        <f t="shared" si="83"/>
        <v>0</v>
      </c>
      <c r="AG166" s="79" t="str">
        <f t="shared" si="84"/>
        <v xml:space="preserve"> -</v>
      </c>
      <c r="AH166" s="568" t="str">
        <f t="shared" si="85"/>
        <v xml:space="preserve"> -</v>
      </c>
      <c r="AI166" s="79" t="str">
        <f t="shared" si="86"/>
        <v xml:space="preserve"> -</v>
      </c>
      <c r="AJ166" s="568" t="str">
        <f t="shared" si="87"/>
        <v xml:space="preserve"> -</v>
      </c>
      <c r="AK166" s="809">
        <f t="shared" si="113"/>
        <v>0</v>
      </c>
      <c r="AL166" s="568">
        <f t="shared" si="88"/>
        <v>0</v>
      </c>
      <c r="AM166" s="810">
        <f t="shared" si="89"/>
        <v>0</v>
      </c>
      <c r="AN166" s="48">
        <v>0</v>
      </c>
      <c r="AO166" s="54">
        <v>0</v>
      </c>
      <c r="AP166" s="54">
        <v>0</v>
      </c>
      <c r="AQ166" s="116" t="str">
        <f t="shared" si="91"/>
        <v xml:space="preserve"> -</v>
      </c>
      <c r="AR166" s="277" t="str">
        <f t="shared" si="92"/>
        <v xml:space="preserve"> -</v>
      </c>
      <c r="AS166" s="48">
        <v>1000000</v>
      </c>
      <c r="AT166" s="54">
        <v>0</v>
      </c>
      <c r="AU166" s="54">
        <v>0</v>
      </c>
      <c r="AV166" s="116">
        <f t="shared" si="93"/>
        <v>0</v>
      </c>
      <c r="AW166" s="277" t="str">
        <f t="shared" si="94"/>
        <v xml:space="preserve"> -</v>
      </c>
      <c r="AX166" s="49">
        <v>0</v>
      </c>
      <c r="AY166" s="54">
        <v>0</v>
      </c>
      <c r="AZ166" s="54">
        <v>0</v>
      </c>
      <c r="BA166" s="116" t="str">
        <f t="shared" si="95"/>
        <v xml:space="preserve"> -</v>
      </c>
      <c r="BB166" s="277" t="str">
        <f t="shared" si="96"/>
        <v xml:space="preserve"> -</v>
      </c>
      <c r="BC166" s="48">
        <v>0</v>
      </c>
      <c r="BD166" s="54">
        <v>0</v>
      </c>
      <c r="BE166" s="54">
        <v>0</v>
      </c>
      <c r="BF166" s="116" t="str">
        <f t="shared" si="97"/>
        <v xml:space="preserve"> -</v>
      </c>
      <c r="BG166" s="277" t="str">
        <f t="shared" si="98"/>
        <v xml:space="preserve"> -</v>
      </c>
      <c r="BH166" s="811">
        <f t="shared" si="99"/>
        <v>1000000</v>
      </c>
      <c r="BI166" s="812">
        <f t="shared" si="100"/>
        <v>0</v>
      </c>
      <c r="BJ166" s="812">
        <f t="shared" si="101"/>
        <v>0</v>
      </c>
      <c r="BK166" s="381">
        <f t="shared" si="102"/>
        <v>0</v>
      </c>
      <c r="BL166" s="277" t="str">
        <f t="shared" si="103"/>
        <v xml:space="preserve"> -</v>
      </c>
      <c r="BM166" s="462" t="s">
        <v>1384</v>
      </c>
      <c r="BN166" s="847" t="s">
        <v>1224</v>
      </c>
      <c r="BO166" s="187" t="s">
        <v>1956</v>
      </c>
    </row>
    <row r="167" spans="2:67" ht="45" customHeight="1">
      <c r="B167" s="803"/>
      <c r="C167" s="804"/>
      <c r="D167" s="805"/>
      <c r="E167" s="710"/>
      <c r="F167" s="633"/>
      <c r="G167" s="849"/>
      <c r="H167" s="849"/>
      <c r="I167" s="851"/>
      <c r="J167" s="807"/>
      <c r="K167" s="808"/>
      <c r="L167" s="23" t="s">
        <v>198</v>
      </c>
      <c r="M167" s="122" t="s">
        <v>1219</v>
      </c>
      <c r="N167" s="23" t="s">
        <v>1389</v>
      </c>
      <c r="O167" s="37">
        <v>1</v>
      </c>
      <c r="P167" s="79">
        <v>1</v>
      </c>
      <c r="Q167" s="79">
        <v>1</v>
      </c>
      <c r="R167" s="308">
        <v>0.25</v>
      </c>
      <c r="S167" s="79">
        <v>1</v>
      </c>
      <c r="T167" s="308">
        <v>0.25</v>
      </c>
      <c r="U167" s="79">
        <v>1</v>
      </c>
      <c r="V167" s="310">
        <v>0.25</v>
      </c>
      <c r="W167" s="116">
        <v>1</v>
      </c>
      <c r="X167" s="317">
        <v>0.25</v>
      </c>
      <c r="Y167" s="233">
        <v>1</v>
      </c>
      <c r="Z167" s="79">
        <v>1</v>
      </c>
      <c r="AA167" s="79">
        <v>0</v>
      </c>
      <c r="AB167" s="65">
        <v>0</v>
      </c>
      <c r="AC167" s="233">
        <f t="shared" si="80"/>
        <v>1</v>
      </c>
      <c r="AD167" s="568">
        <f t="shared" si="81"/>
        <v>1</v>
      </c>
      <c r="AE167" s="79">
        <f t="shared" si="82"/>
        <v>1</v>
      </c>
      <c r="AF167" s="568">
        <f t="shared" si="83"/>
        <v>1</v>
      </c>
      <c r="AG167" s="79">
        <f t="shared" si="84"/>
        <v>0</v>
      </c>
      <c r="AH167" s="568">
        <f t="shared" si="85"/>
        <v>0</v>
      </c>
      <c r="AI167" s="79">
        <f t="shared" si="86"/>
        <v>0</v>
      </c>
      <c r="AJ167" s="568">
        <f t="shared" si="87"/>
        <v>0</v>
      </c>
      <c r="AK167" s="809">
        <f t="shared" si="90"/>
        <v>0.5</v>
      </c>
      <c r="AL167" s="568">
        <f t="shared" si="88"/>
        <v>0.5</v>
      </c>
      <c r="AM167" s="810">
        <f t="shared" si="89"/>
        <v>0.5</v>
      </c>
      <c r="AN167" s="48">
        <v>385956</v>
      </c>
      <c r="AO167" s="54">
        <v>302350</v>
      </c>
      <c r="AP167" s="54">
        <v>0</v>
      </c>
      <c r="AQ167" s="116">
        <f t="shared" si="91"/>
        <v>0.7833794525800869</v>
      </c>
      <c r="AR167" s="277" t="str">
        <f t="shared" si="92"/>
        <v xml:space="preserve"> -</v>
      </c>
      <c r="AS167" s="48">
        <v>604598</v>
      </c>
      <c r="AT167" s="54">
        <v>604598</v>
      </c>
      <c r="AU167" s="54">
        <v>0</v>
      </c>
      <c r="AV167" s="116">
        <f t="shared" si="93"/>
        <v>1</v>
      </c>
      <c r="AW167" s="277" t="str">
        <f t="shared" si="94"/>
        <v xml:space="preserve"> -</v>
      </c>
      <c r="AX167" s="49">
        <v>0</v>
      </c>
      <c r="AY167" s="54">
        <v>0</v>
      </c>
      <c r="AZ167" s="54">
        <v>0</v>
      </c>
      <c r="BA167" s="116" t="str">
        <f t="shared" si="95"/>
        <v xml:space="preserve"> -</v>
      </c>
      <c r="BB167" s="277" t="str">
        <f t="shared" si="96"/>
        <v xml:space="preserve"> -</v>
      </c>
      <c r="BC167" s="48">
        <v>0</v>
      </c>
      <c r="BD167" s="54">
        <v>0</v>
      </c>
      <c r="BE167" s="54">
        <v>0</v>
      </c>
      <c r="BF167" s="116" t="str">
        <f t="shared" si="97"/>
        <v xml:space="preserve"> -</v>
      </c>
      <c r="BG167" s="277" t="str">
        <f t="shared" si="98"/>
        <v xml:space="preserve"> -</v>
      </c>
      <c r="BH167" s="826">
        <f t="shared" si="99"/>
        <v>990554</v>
      </c>
      <c r="BI167" s="827">
        <f t="shared" si="100"/>
        <v>906948</v>
      </c>
      <c r="BJ167" s="827">
        <f t="shared" si="101"/>
        <v>0</v>
      </c>
      <c r="BK167" s="383">
        <f t="shared" si="102"/>
        <v>0.91559672668022141</v>
      </c>
      <c r="BL167" s="276" t="str">
        <f t="shared" si="103"/>
        <v xml:space="preserve"> -</v>
      </c>
      <c r="BM167" s="462" t="s">
        <v>1223</v>
      </c>
      <c r="BN167" s="847" t="s">
        <v>1224</v>
      </c>
      <c r="BO167" s="187" t="s">
        <v>1957</v>
      </c>
    </row>
    <row r="168" spans="2:67" ht="30" customHeight="1">
      <c r="B168" s="803"/>
      <c r="C168" s="804"/>
      <c r="D168" s="805"/>
      <c r="E168" s="710"/>
      <c r="F168" s="633"/>
      <c r="G168" s="849"/>
      <c r="H168" s="849"/>
      <c r="I168" s="851"/>
      <c r="J168" s="807"/>
      <c r="K168" s="808"/>
      <c r="L168" s="23" t="s">
        <v>199</v>
      </c>
      <c r="M168" s="122" t="s">
        <v>1219</v>
      </c>
      <c r="N168" s="23" t="s">
        <v>1390</v>
      </c>
      <c r="O168" s="72">
        <v>1</v>
      </c>
      <c r="P168" s="82">
        <v>1</v>
      </c>
      <c r="Q168" s="82">
        <v>1</v>
      </c>
      <c r="R168" s="308">
        <f t="shared" si="104"/>
        <v>1</v>
      </c>
      <c r="S168" s="82">
        <v>0</v>
      </c>
      <c r="T168" s="308">
        <f t="shared" si="105"/>
        <v>0</v>
      </c>
      <c r="U168" s="82">
        <v>0</v>
      </c>
      <c r="V168" s="310">
        <f t="shared" si="106"/>
        <v>0</v>
      </c>
      <c r="W168" s="228">
        <v>0</v>
      </c>
      <c r="X168" s="317">
        <f t="shared" si="107"/>
        <v>0</v>
      </c>
      <c r="Y168" s="234">
        <v>1</v>
      </c>
      <c r="Z168" s="82">
        <v>0</v>
      </c>
      <c r="AA168" s="82">
        <v>0</v>
      </c>
      <c r="AB168" s="73">
        <v>0</v>
      </c>
      <c r="AC168" s="233">
        <f t="shared" si="80"/>
        <v>1</v>
      </c>
      <c r="AD168" s="568">
        <f t="shared" si="81"/>
        <v>1</v>
      </c>
      <c r="AE168" s="79" t="str">
        <f t="shared" si="82"/>
        <v xml:space="preserve"> -</v>
      </c>
      <c r="AF168" s="568" t="str">
        <f t="shared" si="83"/>
        <v xml:space="preserve"> -</v>
      </c>
      <c r="AG168" s="79" t="str">
        <f t="shared" si="84"/>
        <v xml:space="preserve"> -</v>
      </c>
      <c r="AH168" s="568" t="str">
        <f t="shared" si="85"/>
        <v xml:space="preserve"> -</v>
      </c>
      <c r="AI168" s="79" t="str">
        <f t="shared" si="86"/>
        <v xml:space="preserve"> -</v>
      </c>
      <c r="AJ168" s="568" t="str">
        <f t="shared" si="87"/>
        <v xml:space="preserve"> -</v>
      </c>
      <c r="AK168" s="809">
        <f t="shared" si="90"/>
        <v>0.25</v>
      </c>
      <c r="AL168" s="568">
        <f t="shared" si="88"/>
        <v>0.25</v>
      </c>
      <c r="AM168" s="810">
        <f t="shared" si="89"/>
        <v>0.25</v>
      </c>
      <c r="AN168" s="48">
        <v>0</v>
      </c>
      <c r="AO168" s="54">
        <v>0</v>
      </c>
      <c r="AP168" s="54">
        <v>0</v>
      </c>
      <c r="AQ168" s="116" t="str">
        <f t="shared" si="91"/>
        <v xml:space="preserve"> -</v>
      </c>
      <c r="AR168" s="277" t="str">
        <f t="shared" si="92"/>
        <v xml:space="preserve"> -</v>
      </c>
      <c r="AS168" s="48">
        <v>0</v>
      </c>
      <c r="AT168" s="54">
        <v>0</v>
      </c>
      <c r="AU168" s="54">
        <v>0</v>
      </c>
      <c r="AV168" s="116" t="str">
        <f t="shared" si="93"/>
        <v xml:space="preserve"> -</v>
      </c>
      <c r="AW168" s="277" t="str">
        <f t="shared" si="94"/>
        <v xml:space="preserve"> -</v>
      </c>
      <c r="AX168" s="49">
        <v>0</v>
      </c>
      <c r="AY168" s="54">
        <v>0</v>
      </c>
      <c r="AZ168" s="54">
        <v>0</v>
      </c>
      <c r="BA168" s="116" t="str">
        <f t="shared" si="95"/>
        <v xml:space="preserve"> -</v>
      </c>
      <c r="BB168" s="277" t="str">
        <f t="shared" si="96"/>
        <v xml:space="preserve"> -</v>
      </c>
      <c r="BC168" s="48">
        <v>0</v>
      </c>
      <c r="BD168" s="54">
        <v>0</v>
      </c>
      <c r="BE168" s="54">
        <v>0</v>
      </c>
      <c r="BF168" s="116" t="str">
        <f t="shared" si="97"/>
        <v xml:space="preserve"> -</v>
      </c>
      <c r="BG168" s="277" t="str">
        <f t="shared" si="98"/>
        <v xml:space="preserve"> -</v>
      </c>
      <c r="BH168" s="811">
        <f t="shared" si="99"/>
        <v>0</v>
      </c>
      <c r="BI168" s="812">
        <f t="shared" si="100"/>
        <v>0</v>
      </c>
      <c r="BJ168" s="812">
        <f t="shared" si="101"/>
        <v>0</v>
      </c>
      <c r="BK168" s="381" t="str">
        <f t="shared" si="102"/>
        <v xml:space="preserve"> -</v>
      </c>
      <c r="BL168" s="277" t="str">
        <f t="shared" si="103"/>
        <v xml:space="preserve"> -</v>
      </c>
      <c r="BM168" s="462" t="s">
        <v>1384</v>
      </c>
      <c r="BN168" s="847" t="s">
        <v>1224</v>
      </c>
      <c r="BO168" s="187" t="s">
        <v>1962</v>
      </c>
    </row>
    <row r="169" spans="2:67" ht="30" customHeight="1">
      <c r="B169" s="803"/>
      <c r="C169" s="804"/>
      <c r="D169" s="805"/>
      <c r="E169" s="710"/>
      <c r="F169" s="633"/>
      <c r="G169" s="849"/>
      <c r="H169" s="849"/>
      <c r="I169" s="853"/>
      <c r="J169" s="807"/>
      <c r="K169" s="808"/>
      <c r="L169" s="23" t="s">
        <v>200</v>
      </c>
      <c r="M169" s="885">
        <v>21032501</v>
      </c>
      <c r="N169" s="23" t="s">
        <v>1391</v>
      </c>
      <c r="O169" s="72">
        <v>0.01</v>
      </c>
      <c r="P169" s="82">
        <v>1</v>
      </c>
      <c r="Q169" s="82">
        <v>1</v>
      </c>
      <c r="R169" s="308">
        <v>0.25</v>
      </c>
      <c r="S169" s="82">
        <v>1</v>
      </c>
      <c r="T169" s="308">
        <v>0.25</v>
      </c>
      <c r="U169" s="82">
        <v>1</v>
      </c>
      <c r="V169" s="310">
        <v>0.25</v>
      </c>
      <c r="W169" s="228">
        <v>1</v>
      </c>
      <c r="X169" s="317">
        <v>0.25</v>
      </c>
      <c r="Y169" s="562">
        <v>0.4</v>
      </c>
      <c r="Z169" s="82">
        <v>1</v>
      </c>
      <c r="AA169" s="82">
        <v>0</v>
      </c>
      <c r="AB169" s="73">
        <v>0</v>
      </c>
      <c r="AC169" s="233">
        <f t="shared" si="80"/>
        <v>0.4</v>
      </c>
      <c r="AD169" s="568">
        <f t="shared" si="81"/>
        <v>0.4</v>
      </c>
      <c r="AE169" s="79">
        <f t="shared" si="82"/>
        <v>1</v>
      </c>
      <c r="AF169" s="568">
        <f t="shared" si="83"/>
        <v>1</v>
      </c>
      <c r="AG169" s="79">
        <f t="shared" si="84"/>
        <v>0</v>
      </c>
      <c r="AH169" s="568">
        <f t="shared" si="85"/>
        <v>0</v>
      </c>
      <c r="AI169" s="79">
        <f t="shared" si="86"/>
        <v>0</v>
      </c>
      <c r="AJ169" s="568">
        <f t="shared" si="87"/>
        <v>0</v>
      </c>
      <c r="AK169" s="809">
        <f t="shared" si="90"/>
        <v>0.35</v>
      </c>
      <c r="AL169" s="568">
        <f t="shared" si="88"/>
        <v>0.35</v>
      </c>
      <c r="AM169" s="810">
        <f t="shared" si="89"/>
        <v>0.35</v>
      </c>
      <c r="AN169" s="48">
        <v>0</v>
      </c>
      <c r="AO169" s="54">
        <v>0</v>
      </c>
      <c r="AP169" s="54">
        <v>0</v>
      </c>
      <c r="AQ169" s="116" t="str">
        <f t="shared" si="91"/>
        <v xml:space="preserve"> -</v>
      </c>
      <c r="AR169" s="277" t="str">
        <f t="shared" si="92"/>
        <v xml:space="preserve"> -</v>
      </c>
      <c r="AS169" s="48">
        <v>0</v>
      </c>
      <c r="AT169" s="54">
        <v>0</v>
      </c>
      <c r="AU169" s="54">
        <v>0</v>
      </c>
      <c r="AV169" s="116" t="str">
        <f t="shared" si="93"/>
        <v xml:space="preserve"> -</v>
      </c>
      <c r="AW169" s="277" t="str">
        <f t="shared" si="94"/>
        <v xml:space="preserve"> -</v>
      </c>
      <c r="AX169" s="49">
        <v>50000</v>
      </c>
      <c r="AY169" s="54">
        <v>0</v>
      </c>
      <c r="AZ169" s="54">
        <v>0</v>
      </c>
      <c r="BA169" s="116">
        <f t="shared" si="95"/>
        <v>0</v>
      </c>
      <c r="BB169" s="277" t="str">
        <f t="shared" si="96"/>
        <v xml:space="preserve"> -</v>
      </c>
      <c r="BC169" s="48">
        <v>50000</v>
      </c>
      <c r="BD169" s="54">
        <v>0</v>
      </c>
      <c r="BE169" s="54">
        <v>0</v>
      </c>
      <c r="BF169" s="116">
        <f t="shared" si="97"/>
        <v>0</v>
      </c>
      <c r="BG169" s="277" t="str">
        <f t="shared" si="98"/>
        <v xml:space="preserve"> -</v>
      </c>
      <c r="BH169" s="826">
        <f t="shared" si="99"/>
        <v>100000</v>
      </c>
      <c r="BI169" s="827">
        <f t="shared" si="100"/>
        <v>0</v>
      </c>
      <c r="BJ169" s="827">
        <f t="shared" si="101"/>
        <v>0</v>
      </c>
      <c r="BK169" s="383">
        <f t="shared" si="102"/>
        <v>0</v>
      </c>
      <c r="BL169" s="276" t="str">
        <f t="shared" si="103"/>
        <v xml:space="preserve"> -</v>
      </c>
      <c r="BM169" s="462" t="s">
        <v>1384</v>
      </c>
      <c r="BN169" s="847" t="s">
        <v>1392</v>
      </c>
      <c r="BO169" s="187" t="s">
        <v>1966</v>
      </c>
    </row>
    <row r="170" spans="2:67" ht="45" customHeight="1" thickBot="1">
      <c r="B170" s="803"/>
      <c r="C170" s="804"/>
      <c r="D170" s="805"/>
      <c r="E170" s="710"/>
      <c r="F170" s="633" t="s">
        <v>237</v>
      </c>
      <c r="G170" s="695">
        <v>0</v>
      </c>
      <c r="H170" s="695">
        <v>20</v>
      </c>
      <c r="I170" s="977">
        <f>+H170-G170</f>
        <v>20</v>
      </c>
      <c r="J170" s="813"/>
      <c r="K170" s="828"/>
      <c r="L170" s="26" t="s">
        <v>201</v>
      </c>
      <c r="M170" s="886" t="s">
        <v>1973</v>
      </c>
      <c r="N170" s="26" t="s">
        <v>1393</v>
      </c>
      <c r="O170" s="167">
        <v>0</v>
      </c>
      <c r="P170" s="174">
        <v>1</v>
      </c>
      <c r="Q170" s="174">
        <v>1</v>
      </c>
      <c r="R170" s="318">
        <v>0.25</v>
      </c>
      <c r="S170" s="174">
        <v>1</v>
      </c>
      <c r="T170" s="318">
        <v>0.25</v>
      </c>
      <c r="U170" s="174">
        <v>1</v>
      </c>
      <c r="V170" s="319">
        <v>0.25</v>
      </c>
      <c r="W170" s="259">
        <v>1</v>
      </c>
      <c r="X170" s="320">
        <v>0.25</v>
      </c>
      <c r="Y170" s="235">
        <v>1</v>
      </c>
      <c r="Z170" s="174">
        <v>0</v>
      </c>
      <c r="AA170" s="174">
        <v>0</v>
      </c>
      <c r="AB170" s="168">
        <v>0</v>
      </c>
      <c r="AC170" s="232">
        <f t="shared" si="80"/>
        <v>1</v>
      </c>
      <c r="AD170" s="815">
        <f t="shared" si="81"/>
        <v>1</v>
      </c>
      <c r="AE170" s="102">
        <f t="shared" si="82"/>
        <v>0</v>
      </c>
      <c r="AF170" s="815">
        <f t="shared" si="83"/>
        <v>0</v>
      </c>
      <c r="AG170" s="102">
        <f t="shared" si="84"/>
        <v>0</v>
      </c>
      <c r="AH170" s="815">
        <f t="shared" si="85"/>
        <v>0</v>
      </c>
      <c r="AI170" s="102">
        <f t="shared" si="86"/>
        <v>0</v>
      </c>
      <c r="AJ170" s="815">
        <f t="shared" si="87"/>
        <v>0</v>
      </c>
      <c r="AK170" s="816">
        <f t="shared" si="90"/>
        <v>0.25</v>
      </c>
      <c r="AL170" s="815">
        <f t="shared" si="88"/>
        <v>0.25</v>
      </c>
      <c r="AM170" s="817">
        <f t="shared" si="89"/>
        <v>0.25</v>
      </c>
      <c r="AN170" s="56">
        <v>0</v>
      </c>
      <c r="AO170" s="86">
        <v>0</v>
      </c>
      <c r="AP170" s="86">
        <v>0</v>
      </c>
      <c r="AQ170" s="137" t="str">
        <f t="shared" si="91"/>
        <v xml:space="preserve"> -</v>
      </c>
      <c r="AR170" s="284" t="str">
        <f t="shared" si="92"/>
        <v xml:space="preserve"> -</v>
      </c>
      <c r="AS170" s="56">
        <v>0</v>
      </c>
      <c r="AT170" s="86">
        <v>0</v>
      </c>
      <c r="AU170" s="86">
        <v>0</v>
      </c>
      <c r="AV170" s="137" t="str">
        <f t="shared" si="93"/>
        <v xml:space="preserve"> -</v>
      </c>
      <c r="AW170" s="284" t="str">
        <f t="shared" si="94"/>
        <v xml:space="preserve"> -</v>
      </c>
      <c r="AX170" s="57">
        <v>0</v>
      </c>
      <c r="AY170" s="86">
        <v>0</v>
      </c>
      <c r="AZ170" s="86">
        <v>0</v>
      </c>
      <c r="BA170" s="137" t="str">
        <f t="shared" si="95"/>
        <v xml:space="preserve"> -</v>
      </c>
      <c r="BB170" s="284" t="str">
        <f t="shared" si="96"/>
        <v xml:space="preserve"> -</v>
      </c>
      <c r="BC170" s="56">
        <v>0</v>
      </c>
      <c r="BD170" s="86">
        <v>0</v>
      </c>
      <c r="BE170" s="86">
        <v>0</v>
      </c>
      <c r="BF170" s="137" t="str">
        <f t="shared" si="97"/>
        <v xml:space="preserve"> -</v>
      </c>
      <c r="BG170" s="284" t="str">
        <f t="shared" si="98"/>
        <v xml:space="preserve"> -</v>
      </c>
      <c r="BH170" s="854">
        <f t="shared" si="99"/>
        <v>0</v>
      </c>
      <c r="BI170" s="855">
        <f t="shared" si="100"/>
        <v>0</v>
      </c>
      <c r="BJ170" s="855">
        <f t="shared" si="101"/>
        <v>0</v>
      </c>
      <c r="BK170" s="382" t="str">
        <f t="shared" si="102"/>
        <v xml:space="preserve"> -</v>
      </c>
      <c r="BL170" s="284" t="str">
        <f t="shared" si="103"/>
        <v xml:space="preserve"> -</v>
      </c>
      <c r="BM170" s="832" t="s">
        <v>1384</v>
      </c>
      <c r="BN170" s="852" t="s">
        <v>1224</v>
      </c>
      <c r="BO170" s="822" t="s">
        <v>213</v>
      </c>
    </row>
    <row r="171" spans="2:67" ht="45" customHeight="1">
      <c r="B171" s="803"/>
      <c r="C171" s="804"/>
      <c r="D171" s="805"/>
      <c r="E171" s="710"/>
      <c r="F171" s="633"/>
      <c r="G171" s="695"/>
      <c r="H171" s="695"/>
      <c r="I171" s="806"/>
      <c r="J171" s="835">
        <f>+RESUMEN!J36</f>
        <v>6.9999999999999993E-2</v>
      </c>
      <c r="K171" s="836" t="s">
        <v>217</v>
      </c>
      <c r="L171" s="24" t="s">
        <v>202</v>
      </c>
      <c r="M171" s="325">
        <v>2210159</v>
      </c>
      <c r="N171" s="24" t="s">
        <v>1394</v>
      </c>
      <c r="O171" s="61">
        <v>0</v>
      </c>
      <c r="P171" s="106">
        <v>1</v>
      </c>
      <c r="Q171" s="106">
        <v>0.1</v>
      </c>
      <c r="R171" s="314">
        <f t="shared" si="104"/>
        <v>0.1</v>
      </c>
      <c r="S171" s="106">
        <v>0.9</v>
      </c>
      <c r="T171" s="314">
        <f t="shared" si="105"/>
        <v>0.9</v>
      </c>
      <c r="U171" s="106">
        <v>0</v>
      </c>
      <c r="V171" s="315">
        <f t="shared" si="106"/>
        <v>0</v>
      </c>
      <c r="W171" s="134">
        <v>0</v>
      </c>
      <c r="X171" s="315">
        <f t="shared" si="107"/>
        <v>0</v>
      </c>
      <c r="Y171" s="231">
        <v>0.15</v>
      </c>
      <c r="Z171" s="87">
        <v>0</v>
      </c>
      <c r="AA171" s="87">
        <v>0</v>
      </c>
      <c r="AB171" s="68">
        <v>0</v>
      </c>
      <c r="AC171" s="823">
        <f t="shared" si="80"/>
        <v>1.4999999999999998</v>
      </c>
      <c r="AD171" s="567">
        <f t="shared" si="81"/>
        <v>1</v>
      </c>
      <c r="AE171" s="106">
        <f t="shared" si="82"/>
        <v>0</v>
      </c>
      <c r="AF171" s="567">
        <f t="shared" si="83"/>
        <v>0</v>
      </c>
      <c r="AG171" s="106" t="str">
        <f t="shared" si="84"/>
        <v xml:space="preserve"> -</v>
      </c>
      <c r="AH171" s="567" t="str">
        <f t="shared" si="85"/>
        <v xml:space="preserve"> -</v>
      </c>
      <c r="AI171" s="106" t="str">
        <f t="shared" si="86"/>
        <v xml:space="preserve"> -</v>
      </c>
      <c r="AJ171" s="567" t="str">
        <f t="shared" si="87"/>
        <v xml:space="preserve"> -</v>
      </c>
      <c r="AK171" s="824">
        <f t="shared" ref="AK171:AK173" si="114">+SUM(Y171:AB171)/P171</f>
        <v>0.15</v>
      </c>
      <c r="AL171" s="567">
        <f t="shared" si="88"/>
        <v>0.15</v>
      </c>
      <c r="AM171" s="825">
        <f t="shared" si="89"/>
        <v>0.15</v>
      </c>
      <c r="AN171" s="55">
        <v>36750</v>
      </c>
      <c r="AO171" s="53">
        <v>36750</v>
      </c>
      <c r="AP171" s="53">
        <v>0</v>
      </c>
      <c r="AQ171" s="134">
        <f t="shared" si="91"/>
        <v>1</v>
      </c>
      <c r="AR171" s="276" t="str">
        <f t="shared" si="92"/>
        <v xml:space="preserve"> -</v>
      </c>
      <c r="AS171" s="52">
        <v>0</v>
      </c>
      <c r="AT171" s="53">
        <v>0</v>
      </c>
      <c r="AU171" s="53">
        <v>0</v>
      </c>
      <c r="AV171" s="134" t="str">
        <f t="shared" si="93"/>
        <v xml:space="preserve"> -</v>
      </c>
      <c r="AW171" s="276" t="str">
        <f t="shared" si="94"/>
        <v xml:space="preserve"> -</v>
      </c>
      <c r="AX171" s="55">
        <v>0</v>
      </c>
      <c r="AY171" s="53">
        <v>0</v>
      </c>
      <c r="AZ171" s="53">
        <v>0</v>
      </c>
      <c r="BA171" s="134" t="str">
        <f t="shared" si="95"/>
        <v xml:space="preserve"> -</v>
      </c>
      <c r="BB171" s="276" t="str">
        <f t="shared" si="96"/>
        <v xml:space="preserve"> -</v>
      </c>
      <c r="BC171" s="52">
        <v>0</v>
      </c>
      <c r="BD171" s="53">
        <v>0</v>
      </c>
      <c r="BE171" s="53">
        <v>0</v>
      </c>
      <c r="BF171" s="134" t="str">
        <f t="shared" si="97"/>
        <v xml:space="preserve"> -</v>
      </c>
      <c r="BG171" s="276" t="str">
        <f t="shared" si="98"/>
        <v xml:space="preserve"> -</v>
      </c>
      <c r="BH171" s="826">
        <f t="shared" si="99"/>
        <v>36750</v>
      </c>
      <c r="BI171" s="827">
        <f t="shared" si="100"/>
        <v>36750</v>
      </c>
      <c r="BJ171" s="827">
        <f t="shared" si="101"/>
        <v>0</v>
      </c>
      <c r="BK171" s="383">
        <f t="shared" si="102"/>
        <v>1</v>
      </c>
      <c r="BL171" s="276" t="str">
        <f t="shared" si="103"/>
        <v xml:space="preserve"> -</v>
      </c>
      <c r="BM171" s="837" t="s">
        <v>1384</v>
      </c>
      <c r="BN171" s="838" t="s">
        <v>1224</v>
      </c>
      <c r="BO171" s="802" t="s">
        <v>1956</v>
      </c>
    </row>
    <row r="172" spans="2:67" ht="45" customHeight="1">
      <c r="B172" s="803"/>
      <c r="C172" s="804"/>
      <c r="D172" s="805"/>
      <c r="E172" s="710"/>
      <c r="F172" s="633"/>
      <c r="G172" s="695"/>
      <c r="H172" s="695"/>
      <c r="I172" s="806"/>
      <c r="J172" s="807"/>
      <c r="K172" s="808"/>
      <c r="L172" s="23" t="s">
        <v>203</v>
      </c>
      <c r="M172" s="122">
        <v>2210159</v>
      </c>
      <c r="N172" s="23" t="s">
        <v>1395</v>
      </c>
      <c r="O172" s="37">
        <v>0</v>
      </c>
      <c r="P172" s="79">
        <v>1</v>
      </c>
      <c r="Q172" s="79">
        <v>0.1</v>
      </c>
      <c r="R172" s="308">
        <f t="shared" si="104"/>
        <v>0.1</v>
      </c>
      <c r="S172" s="79">
        <v>0.9</v>
      </c>
      <c r="T172" s="308">
        <f t="shared" si="105"/>
        <v>0.9</v>
      </c>
      <c r="U172" s="79">
        <v>0</v>
      </c>
      <c r="V172" s="310">
        <f t="shared" si="106"/>
        <v>0</v>
      </c>
      <c r="W172" s="116">
        <v>0</v>
      </c>
      <c r="X172" s="310">
        <f t="shared" si="107"/>
        <v>0</v>
      </c>
      <c r="Y172" s="233">
        <v>0.15</v>
      </c>
      <c r="Z172" s="79">
        <v>0</v>
      </c>
      <c r="AA172" s="79">
        <v>0</v>
      </c>
      <c r="AB172" s="65">
        <v>0</v>
      </c>
      <c r="AC172" s="233">
        <f t="shared" si="80"/>
        <v>1.4999999999999998</v>
      </c>
      <c r="AD172" s="568">
        <f t="shared" si="81"/>
        <v>1</v>
      </c>
      <c r="AE172" s="79">
        <f t="shared" si="82"/>
        <v>0</v>
      </c>
      <c r="AF172" s="568">
        <f t="shared" si="83"/>
        <v>0</v>
      </c>
      <c r="AG172" s="79" t="str">
        <f t="shared" si="84"/>
        <v xml:space="preserve"> -</v>
      </c>
      <c r="AH172" s="568" t="str">
        <f t="shared" si="85"/>
        <v xml:space="preserve"> -</v>
      </c>
      <c r="AI172" s="79" t="str">
        <f t="shared" si="86"/>
        <v xml:space="preserve"> -</v>
      </c>
      <c r="AJ172" s="568" t="str">
        <f t="shared" si="87"/>
        <v xml:space="preserve"> -</v>
      </c>
      <c r="AK172" s="809">
        <f t="shared" si="114"/>
        <v>0.15</v>
      </c>
      <c r="AL172" s="568">
        <f t="shared" si="88"/>
        <v>0.15</v>
      </c>
      <c r="AM172" s="810">
        <f t="shared" si="89"/>
        <v>0.15</v>
      </c>
      <c r="AN172" s="49">
        <v>0</v>
      </c>
      <c r="AO172" s="54">
        <v>0</v>
      </c>
      <c r="AP172" s="54">
        <v>0</v>
      </c>
      <c r="AQ172" s="116" t="str">
        <f t="shared" si="91"/>
        <v xml:space="preserve"> -</v>
      </c>
      <c r="AR172" s="277" t="str">
        <f t="shared" si="92"/>
        <v xml:space="preserve"> -</v>
      </c>
      <c r="AS172" s="48">
        <v>0</v>
      </c>
      <c r="AT172" s="54">
        <v>0</v>
      </c>
      <c r="AU172" s="54">
        <v>0</v>
      </c>
      <c r="AV172" s="116" t="str">
        <f t="shared" si="93"/>
        <v xml:space="preserve"> -</v>
      </c>
      <c r="AW172" s="277" t="str">
        <f t="shared" si="94"/>
        <v xml:space="preserve"> -</v>
      </c>
      <c r="AX172" s="49">
        <v>0</v>
      </c>
      <c r="AY172" s="54">
        <v>0</v>
      </c>
      <c r="AZ172" s="54">
        <v>0</v>
      </c>
      <c r="BA172" s="116" t="str">
        <f t="shared" si="95"/>
        <v xml:space="preserve"> -</v>
      </c>
      <c r="BB172" s="277" t="str">
        <f t="shared" si="96"/>
        <v xml:space="preserve"> -</v>
      </c>
      <c r="BC172" s="48">
        <v>0</v>
      </c>
      <c r="BD172" s="54">
        <v>0</v>
      </c>
      <c r="BE172" s="54">
        <v>0</v>
      </c>
      <c r="BF172" s="116" t="str">
        <f t="shared" si="97"/>
        <v xml:space="preserve"> -</v>
      </c>
      <c r="BG172" s="277" t="str">
        <f t="shared" si="98"/>
        <v xml:space="preserve"> -</v>
      </c>
      <c r="BH172" s="811">
        <f t="shared" si="99"/>
        <v>0</v>
      </c>
      <c r="BI172" s="812">
        <f t="shared" si="100"/>
        <v>0</v>
      </c>
      <c r="BJ172" s="812">
        <f t="shared" si="101"/>
        <v>0</v>
      </c>
      <c r="BK172" s="381" t="str">
        <f t="shared" si="102"/>
        <v xml:space="preserve"> -</v>
      </c>
      <c r="BL172" s="277" t="str">
        <f t="shared" si="103"/>
        <v xml:space="preserve"> -</v>
      </c>
      <c r="BM172" s="462" t="s">
        <v>1384</v>
      </c>
      <c r="BN172" s="186" t="s">
        <v>1224</v>
      </c>
      <c r="BO172" s="187" t="s">
        <v>1956</v>
      </c>
    </row>
    <row r="173" spans="2:67" ht="30" customHeight="1">
      <c r="B173" s="803"/>
      <c r="C173" s="804"/>
      <c r="D173" s="805"/>
      <c r="E173" s="710"/>
      <c r="F173" s="633"/>
      <c r="G173" s="695"/>
      <c r="H173" s="695"/>
      <c r="I173" s="806"/>
      <c r="J173" s="807"/>
      <c r="K173" s="808"/>
      <c r="L173" s="23" t="s">
        <v>204</v>
      </c>
      <c r="M173" s="122">
        <v>2210159</v>
      </c>
      <c r="N173" s="23" t="s">
        <v>1396</v>
      </c>
      <c r="O173" s="34">
        <v>0</v>
      </c>
      <c r="P173" s="54">
        <v>10</v>
      </c>
      <c r="Q173" s="54">
        <v>1</v>
      </c>
      <c r="R173" s="308">
        <f t="shared" si="104"/>
        <v>0.1</v>
      </c>
      <c r="S173" s="54">
        <v>3</v>
      </c>
      <c r="T173" s="308">
        <f t="shared" si="105"/>
        <v>0.3</v>
      </c>
      <c r="U173" s="54">
        <v>4</v>
      </c>
      <c r="V173" s="310">
        <f t="shared" si="106"/>
        <v>0.4</v>
      </c>
      <c r="W173" s="41">
        <v>2</v>
      </c>
      <c r="X173" s="310">
        <f t="shared" si="107"/>
        <v>0.2</v>
      </c>
      <c r="Y173" s="48">
        <v>0.5</v>
      </c>
      <c r="Z173" s="54">
        <v>0</v>
      </c>
      <c r="AA173" s="54">
        <v>0</v>
      </c>
      <c r="AB173" s="43">
        <v>0</v>
      </c>
      <c r="AC173" s="233">
        <f t="shared" si="80"/>
        <v>0.5</v>
      </c>
      <c r="AD173" s="568">
        <f t="shared" si="81"/>
        <v>0.5</v>
      </c>
      <c r="AE173" s="79">
        <f t="shared" si="82"/>
        <v>0</v>
      </c>
      <c r="AF173" s="568">
        <f t="shared" si="83"/>
        <v>0</v>
      </c>
      <c r="AG173" s="79">
        <f t="shared" si="84"/>
        <v>0</v>
      </c>
      <c r="AH173" s="568">
        <f t="shared" si="85"/>
        <v>0</v>
      </c>
      <c r="AI173" s="79">
        <f t="shared" si="86"/>
        <v>0</v>
      </c>
      <c r="AJ173" s="568">
        <f t="shared" si="87"/>
        <v>0</v>
      </c>
      <c r="AK173" s="809">
        <f t="shared" si="114"/>
        <v>0.05</v>
      </c>
      <c r="AL173" s="568">
        <f t="shared" si="88"/>
        <v>0.05</v>
      </c>
      <c r="AM173" s="810">
        <f t="shared" si="89"/>
        <v>0.05</v>
      </c>
      <c r="AN173" s="49">
        <v>0</v>
      </c>
      <c r="AO173" s="54">
        <v>0</v>
      </c>
      <c r="AP173" s="54">
        <v>0</v>
      </c>
      <c r="AQ173" s="116" t="str">
        <f t="shared" si="91"/>
        <v xml:space="preserve"> -</v>
      </c>
      <c r="AR173" s="277" t="str">
        <f t="shared" si="92"/>
        <v xml:space="preserve"> -</v>
      </c>
      <c r="AS173" s="48">
        <v>0</v>
      </c>
      <c r="AT173" s="54">
        <v>0</v>
      </c>
      <c r="AU173" s="54">
        <v>0</v>
      </c>
      <c r="AV173" s="116" t="str">
        <f t="shared" si="93"/>
        <v xml:space="preserve"> -</v>
      </c>
      <c r="AW173" s="277" t="str">
        <f t="shared" si="94"/>
        <v xml:space="preserve"> -</v>
      </c>
      <c r="AX173" s="49">
        <v>125000</v>
      </c>
      <c r="AY173" s="54">
        <v>0</v>
      </c>
      <c r="AZ173" s="54">
        <v>0</v>
      </c>
      <c r="BA173" s="116">
        <f t="shared" si="95"/>
        <v>0</v>
      </c>
      <c r="BB173" s="277" t="str">
        <f t="shared" si="96"/>
        <v xml:space="preserve"> -</v>
      </c>
      <c r="BC173" s="48">
        <v>80000</v>
      </c>
      <c r="BD173" s="54">
        <v>0</v>
      </c>
      <c r="BE173" s="54">
        <v>0</v>
      </c>
      <c r="BF173" s="116">
        <f t="shared" si="97"/>
        <v>0</v>
      </c>
      <c r="BG173" s="277" t="str">
        <f t="shared" si="98"/>
        <v xml:space="preserve"> -</v>
      </c>
      <c r="BH173" s="826">
        <f t="shared" si="99"/>
        <v>205000</v>
      </c>
      <c r="BI173" s="827">
        <f t="shared" si="100"/>
        <v>0</v>
      </c>
      <c r="BJ173" s="827">
        <f t="shared" si="101"/>
        <v>0</v>
      </c>
      <c r="BK173" s="383">
        <f t="shared" si="102"/>
        <v>0</v>
      </c>
      <c r="BL173" s="276" t="str">
        <f t="shared" si="103"/>
        <v xml:space="preserve"> -</v>
      </c>
      <c r="BM173" s="462" t="s">
        <v>1384</v>
      </c>
      <c r="BN173" s="186" t="s">
        <v>1224</v>
      </c>
      <c r="BO173" s="187" t="s">
        <v>1956</v>
      </c>
    </row>
    <row r="174" spans="2:67" ht="45.75" customHeight="1">
      <c r="B174" s="803"/>
      <c r="C174" s="804"/>
      <c r="D174" s="805"/>
      <c r="E174" s="710"/>
      <c r="F174" s="633"/>
      <c r="G174" s="695"/>
      <c r="H174" s="695"/>
      <c r="I174" s="806"/>
      <c r="J174" s="807"/>
      <c r="K174" s="808"/>
      <c r="L174" s="23" t="s">
        <v>205</v>
      </c>
      <c r="M174" s="122" t="s">
        <v>1219</v>
      </c>
      <c r="N174" s="23" t="s">
        <v>1397</v>
      </c>
      <c r="O174" s="34">
        <v>0</v>
      </c>
      <c r="P174" s="54">
        <v>1</v>
      </c>
      <c r="Q174" s="54">
        <v>0</v>
      </c>
      <c r="R174" s="308">
        <f t="shared" si="104"/>
        <v>0</v>
      </c>
      <c r="S174" s="54">
        <v>1</v>
      </c>
      <c r="T174" s="308">
        <v>0.33</v>
      </c>
      <c r="U174" s="54">
        <v>1</v>
      </c>
      <c r="V174" s="310">
        <v>0.33</v>
      </c>
      <c r="W174" s="41">
        <v>1</v>
      </c>
      <c r="X174" s="310">
        <v>0.34</v>
      </c>
      <c r="Y174" s="48">
        <v>0</v>
      </c>
      <c r="Z174" s="54">
        <v>0</v>
      </c>
      <c r="AA174" s="54">
        <v>0</v>
      </c>
      <c r="AB174" s="43">
        <v>0</v>
      </c>
      <c r="AC174" s="233" t="str">
        <f t="shared" si="80"/>
        <v xml:space="preserve"> -</v>
      </c>
      <c r="AD174" s="568" t="str">
        <f t="shared" si="81"/>
        <v xml:space="preserve"> -</v>
      </c>
      <c r="AE174" s="79">
        <f t="shared" si="82"/>
        <v>0</v>
      </c>
      <c r="AF174" s="568">
        <f t="shared" si="83"/>
        <v>0</v>
      </c>
      <c r="AG174" s="79">
        <f t="shared" si="84"/>
        <v>0</v>
      </c>
      <c r="AH174" s="568">
        <f t="shared" si="85"/>
        <v>0</v>
      </c>
      <c r="AI174" s="79">
        <f t="shared" si="86"/>
        <v>0</v>
      </c>
      <c r="AJ174" s="568">
        <f t="shared" si="87"/>
        <v>0</v>
      </c>
      <c r="AK174" s="809">
        <f>+AVERAGE(Z174:AB174)/P174</f>
        <v>0</v>
      </c>
      <c r="AL174" s="568">
        <f t="shared" si="88"/>
        <v>0</v>
      </c>
      <c r="AM174" s="810">
        <f t="shared" si="89"/>
        <v>0</v>
      </c>
      <c r="AN174" s="49">
        <v>0</v>
      </c>
      <c r="AO174" s="54">
        <v>0</v>
      </c>
      <c r="AP174" s="54">
        <v>0</v>
      </c>
      <c r="AQ174" s="116" t="str">
        <f t="shared" si="91"/>
        <v xml:space="preserve"> -</v>
      </c>
      <c r="AR174" s="277" t="str">
        <f t="shared" si="92"/>
        <v xml:space="preserve"> -</v>
      </c>
      <c r="AS174" s="48">
        <v>0</v>
      </c>
      <c r="AT174" s="54">
        <v>0</v>
      </c>
      <c r="AU174" s="54">
        <v>0</v>
      </c>
      <c r="AV174" s="116" t="str">
        <f t="shared" si="93"/>
        <v xml:space="preserve"> -</v>
      </c>
      <c r="AW174" s="277" t="str">
        <f t="shared" si="94"/>
        <v xml:space="preserve"> -</v>
      </c>
      <c r="AX174" s="49">
        <v>0</v>
      </c>
      <c r="AY174" s="54">
        <v>0</v>
      </c>
      <c r="AZ174" s="54">
        <v>0</v>
      </c>
      <c r="BA174" s="116" t="str">
        <f t="shared" si="95"/>
        <v xml:space="preserve"> -</v>
      </c>
      <c r="BB174" s="277" t="str">
        <f t="shared" si="96"/>
        <v xml:space="preserve"> -</v>
      </c>
      <c r="BC174" s="48">
        <v>0</v>
      </c>
      <c r="BD174" s="54">
        <v>0</v>
      </c>
      <c r="BE174" s="54">
        <v>0</v>
      </c>
      <c r="BF174" s="116" t="str">
        <f t="shared" si="97"/>
        <v xml:space="preserve"> -</v>
      </c>
      <c r="BG174" s="277" t="str">
        <f t="shared" si="98"/>
        <v xml:space="preserve"> -</v>
      </c>
      <c r="BH174" s="811">
        <f t="shared" si="99"/>
        <v>0</v>
      </c>
      <c r="BI174" s="812">
        <f t="shared" si="100"/>
        <v>0</v>
      </c>
      <c r="BJ174" s="812">
        <f t="shared" si="101"/>
        <v>0</v>
      </c>
      <c r="BK174" s="381" t="str">
        <f t="shared" si="102"/>
        <v xml:space="preserve"> -</v>
      </c>
      <c r="BL174" s="277" t="str">
        <f t="shared" si="103"/>
        <v xml:space="preserve"> -</v>
      </c>
      <c r="BM174" s="462" t="s">
        <v>1384</v>
      </c>
      <c r="BN174" s="186" t="s">
        <v>1398</v>
      </c>
      <c r="BO174" s="187" t="s">
        <v>1956</v>
      </c>
    </row>
    <row r="175" spans="2:67" ht="59" customHeight="1" thickBot="1">
      <c r="B175" s="803"/>
      <c r="C175" s="804"/>
      <c r="D175" s="805"/>
      <c r="E175" s="710"/>
      <c r="F175" s="633"/>
      <c r="G175" s="695"/>
      <c r="H175" s="695"/>
      <c r="I175" s="840"/>
      <c r="J175" s="813"/>
      <c r="K175" s="828"/>
      <c r="L175" s="26" t="s">
        <v>206</v>
      </c>
      <c r="M175" s="109" t="s">
        <v>1219</v>
      </c>
      <c r="N175" s="26" t="s">
        <v>1399</v>
      </c>
      <c r="O175" s="39">
        <v>0</v>
      </c>
      <c r="P175" s="86">
        <v>20</v>
      </c>
      <c r="Q175" s="86">
        <v>0</v>
      </c>
      <c r="R175" s="308">
        <f t="shared" si="104"/>
        <v>0</v>
      </c>
      <c r="S175" s="86">
        <v>7</v>
      </c>
      <c r="T175" s="308">
        <f t="shared" si="105"/>
        <v>0.35</v>
      </c>
      <c r="U175" s="86">
        <v>7</v>
      </c>
      <c r="V175" s="310">
        <f t="shared" si="106"/>
        <v>0.35</v>
      </c>
      <c r="W175" s="45">
        <v>6</v>
      </c>
      <c r="X175" s="310">
        <f t="shared" si="107"/>
        <v>0.3</v>
      </c>
      <c r="Y175" s="56">
        <v>0</v>
      </c>
      <c r="Z175" s="86">
        <v>0</v>
      </c>
      <c r="AA175" s="86">
        <v>0</v>
      </c>
      <c r="AB175" s="64">
        <v>0</v>
      </c>
      <c r="AC175" s="829" t="str">
        <f t="shared" si="80"/>
        <v xml:space="preserve"> -</v>
      </c>
      <c r="AD175" s="565" t="str">
        <f t="shared" si="81"/>
        <v xml:space="preserve"> -</v>
      </c>
      <c r="AE175" s="107">
        <f t="shared" si="82"/>
        <v>0</v>
      </c>
      <c r="AF175" s="565">
        <f t="shared" si="83"/>
        <v>0</v>
      </c>
      <c r="AG175" s="107">
        <f t="shared" si="84"/>
        <v>0</v>
      </c>
      <c r="AH175" s="565">
        <f t="shared" si="85"/>
        <v>0</v>
      </c>
      <c r="AI175" s="107">
        <f t="shared" si="86"/>
        <v>0</v>
      </c>
      <c r="AJ175" s="565">
        <f t="shared" si="87"/>
        <v>0</v>
      </c>
      <c r="AK175" s="830">
        <f t="shared" ref="AK175:AK177" si="115">+SUM(Y175:AB175)/P175</f>
        <v>0</v>
      </c>
      <c r="AL175" s="565">
        <f t="shared" si="88"/>
        <v>0</v>
      </c>
      <c r="AM175" s="831">
        <f t="shared" si="89"/>
        <v>0</v>
      </c>
      <c r="AN175" s="51">
        <v>0</v>
      </c>
      <c r="AO175" s="98">
        <v>0</v>
      </c>
      <c r="AP175" s="98">
        <v>0</v>
      </c>
      <c r="AQ175" s="136" t="str">
        <f t="shared" si="91"/>
        <v xml:space="preserve"> -</v>
      </c>
      <c r="AR175" s="280" t="str">
        <f t="shared" si="92"/>
        <v xml:space="preserve"> -</v>
      </c>
      <c r="AS175" s="50">
        <v>0</v>
      </c>
      <c r="AT175" s="98">
        <v>0</v>
      </c>
      <c r="AU175" s="98">
        <v>0</v>
      </c>
      <c r="AV175" s="136" t="str">
        <f t="shared" si="93"/>
        <v xml:space="preserve"> -</v>
      </c>
      <c r="AW175" s="280" t="str">
        <f t="shared" si="94"/>
        <v xml:space="preserve"> -</v>
      </c>
      <c r="AX175" s="51">
        <v>0</v>
      </c>
      <c r="AY175" s="98">
        <v>0</v>
      </c>
      <c r="AZ175" s="98">
        <v>0</v>
      </c>
      <c r="BA175" s="136" t="str">
        <f t="shared" si="95"/>
        <v xml:space="preserve"> -</v>
      </c>
      <c r="BB175" s="280" t="str">
        <f t="shared" si="96"/>
        <v xml:space="preserve"> -</v>
      </c>
      <c r="BC175" s="50">
        <v>0</v>
      </c>
      <c r="BD175" s="98">
        <v>0</v>
      </c>
      <c r="BE175" s="98">
        <v>0</v>
      </c>
      <c r="BF175" s="136" t="str">
        <f t="shared" si="97"/>
        <v xml:space="preserve"> -</v>
      </c>
      <c r="BG175" s="280" t="str">
        <f t="shared" si="98"/>
        <v xml:space="preserve"> -</v>
      </c>
      <c r="BH175" s="856">
        <f t="shared" si="99"/>
        <v>0</v>
      </c>
      <c r="BI175" s="857">
        <f t="shared" si="100"/>
        <v>0</v>
      </c>
      <c r="BJ175" s="857">
        <f t="shared" si="101"/>
        <v>0</v>
      </c>
      <c r="BK175" s="391" t="str">
        <f t="shared" si="102"/>
        <v xml:space="preserve"> -</v>
      </c>
      <c r="BL175" s="282" t="str">
        <f t="shared" si="103"/>
        <v xml:space="preserve"> -</v>
      </c>
      <c r="BM175" s="820" t="s">
        <v>1223</v>
      </c>
      <c r="BN175" s="821" t="s">
        <v>1398</v>
      </c>
      <c r="BO175" s="834" t="s">
        <v>1956</v>
      </c>
    </row>
    <row r="176" spans="2:67" ht="45" customHeight="1">
      <c r="B176" s="803"/>
      <c r="C176" s="804"/>
      <c r="D176" s="805"/>
      <c r="E176" s="710"/>
      <c r="F176" s="633" t="s">
        <v>238</v>
      </c>
      <c r="G176" s="695">
        <v>0</v>
      </c>
      <c r="H176" s="695">
        <v>10</v>
      </c>
      <c r="I176" s="977">
        <f>+H176-G176</f>
        <v>10</v>
      </c>
      <c r="J176" s="793">
        <f>+RESUMEN!J37</f>
        <v>4.1666666666666664E-2</v>
      </c>
      <c r="K176" s="794" t="s">
        <v>218</v>
      </c>
      <c r="L176" s="22" t="s">
        <v>207</v>
      </c>
      <c r="M176" s="127" t="s">
        <v>1219</v>
      </c>
      <c r="N176" s="22" t="s">
        <v>1400</v>
      </c>
      <c r="O176" s="33">
        <v>0</v>
      </c>
      <c r="P176" s="84">
        <v>1</v>
      </c>
      <c r="Q176" s="84">
        <v>0</v>
      </c>
      <c r="R176" s="307">
        <f t="shared" si="104"/>
        <v>0</v>
      </c>
      <c r="S176" s="84">
        <v>0</v>
      </c>
      <c r="T176" s="307">
        <f t="shared" si="105"/>
        <v>0</v>
      </c>
      <c r="U176" s="84">
        <v>1</v>
      </c>
      <c r="V176" s="309">
        <f t="shared" si="106"/>
        <v>1</v>
      </c>
      <c r="W176" s="40">
        <v>0</v>
      </c>
      <c r="X176" s="316">
        <f t="shared" si="107"/>
        <v>0</v>
      </c>
      <c r="Y176" s="46">
        <v>0</v>
      </c>
      <c r="Z176" s="84">
        <v>0</v>
      </c>
      <c r="AA176" s="84">
        <v>0</v>
      </c>
      <c r="AB176" s="63">
        <v>0</v>
      </c>
      <c r="AC176" s="231" t="str">
        <f t="shared" si="80"/>
        <v xml:space="preserve"> -</v>
      </c>
      <c r="AD176" s="795" t="str">
        <f t="shared" si="81"/>
        <v xml:space="preserve"> -</v>
      </c>
      <c r="AE176" s="87" t="str">
        <f t="shared" si="82"/>
        <v xml:space="preserve"> -</v>
      </c>
      <c r="AF176" s="795" t="str">
        <f t="shared" si="83"/>
        <v xml:space="preserve"> -</v>
      </c>
      <c r="AG176" s="87">
        <f t="shared" si="84"/>
        <v>0</v>
      </c>
      <c r="AH176" s="795">
        <f t="shared" si="85"/>
        <v>0</v>
      </c>
      <c r="AI176" s="87" t="str">
        <f t="shared" si="86"/>
        <v xml:space="preserve"> -</v>
      </c>
      <c r="AJ176" s="795" t="str">
        <f t="shared" si="87"/>
        <v xml:space="preserve"> -</v>
      </c>
      <c r="AK176" s="796">
        <f t="shared" si="115"/>
        <v>0</v>
      </c>
      <c r="AL176" s="795">
        <f t="shared" si="88"/>
        <v>0</v>
      </c>
      <c r="AM176" s="797">
        <f t="shared" si="89"/>
        <v>0</v>
      </c>
      <c r="AN176" s="46">
        <v>0</v>
      </c>
      <c r="AO176" s="84">
        <v>0</v>
      </c>
      <c r="AP176" s="84">
        <v>0</v>
      </c>
      <c r="AQ176" s="135" t="str">
        <f t="shared" si="91"/>
        <v xml:space="preserve"> -</v>
      </c>
      <c r="AR176" s="283" t="str">
        <f t="shared" si="92"/>
        <v xml:space="preserve"> -</v>
      </c>
      <c r="AS176" s="46">
        <v>0</v>
      </c>
      <c r="AT176" s="84">
        <v>0</v>
      </c>
      <c r="AU176" s="84">
        <v>0</v>
      </c>
      <c r="AV176" s="135" t="str">
        <f t="shared" si="93"/>
        <v xml:space="preserve"> -</v>
      </c>
      <c r="AW176" s="283" t="str">
        <f t="shared" si="94"/>
        <v xml:space="preserve"> -</v>
      </c>
      <c r="AX176" s="47">
        <v>0</v>
      </c>
      <c r="AY176" s="84">
        <v>0</v>
      </c>
      <c r="AZ176" s="84">
        <v>0</v>
      </c>
      <c r="BA176" s="135" t="str">
        <f t="shared" si="95"/>
        <v xml:space="preserve"> -</v>
      </c>
      <c r="BB176" s="283" t="str">
        <f t="shared" si="96"/>
        <v xml:space="preserve"> -</v>
      </c>
      <c r="BC176" s="46">
        <v>0</v>
      </c>
      <c r="BD176" s="84">
        <v>0</v>
      </c>
      <c r="BE176" s="84">
        <v>0</v>
      </c>
      <c r="BF176" s="135" t="str">
        <f t="shared" si="97"/>
        <v xml:space="preserve"> -</v>
      </c>
      <c r="BG176" s="283" t="str">
        <f t="shared" si="98"/>
        <v xml:space="preserve"> -</v>
      </c>
      <c r="BH176" s="798">
        <f t="shared" si="99"/>
        <v>0</v>
      </c>
      <c r="BI176" s="799">
        <f t="shared" si="100"/>
        <v>0</v>
      </c>
      <c r="BJ176" s="799">
        <f t="shared" si="101"/>
        <v>0</v>
      </c>
      <c r="BK176" s="380" t="str">
        <f t="shared" si="102"/>
        <v xml:space="preserve"> -</v>
      </c>
      <c r="BL176" s="283" t="str">
        <f t="shared" si="103"/>
        <v xml:space="preserve"> -</v>
      </c>
      <c r="BM176" s="800" t="s">
        <v>1384</v>
      </c>
      <c r="BN176" s="846" t="s">
        <v>1259</v>
      </c>
      <c r="BO176" s="839" t="s">
        <v>1956</v>
      </c>
    </row>
    <row r="177" spans="2:67" ht="59" customHeight="1">
      <c r="B177" s="803"/>
      <c r="C177" s="804"/>
      <c r="D177" s="805"/>
      <c r="E177" s="710"/>
      <c r="F177" s="633"/>
      <c r="G177" s="695"/>
      <c r="H177" s="695"/>
      <c r="I177" s="806"/>
      <c r="J177" s="807"/>
      <c r="K177" s="808"/>
      <c r="L177" s="23" t="s">
        <v>208</v>
      </c>
      <c r="M177" s="122">
        <v>0</v>
      </c>
      <c r="N177" s="23" t="s">
        <v>1401</v>
      </c>
      <c r="O177" s="34">
        <v>0</v>
      </c>
      <c r="P177" s="54">
        <v>1</v>
      </c>
      <c r="Q177" s="54">
        <v>0</v>
      </c>
      <c r="R177" s="308">
        <f t="shared" si="104"/>
        <v>0</v>
      </c>
      <c r="S177" s="54">
        <v>1</v>
      </c>
      <c r="T177" s="308">
        <f t="shared" si="105"/>
        <v>1</v>
      </c>
      <c r="U177" s="54">
        <v>0</v>
      </c>
      <c r="V177" s="310">
        <f t="shared" si="106"/>
        <v>0</v>
      </c>
      <c r="W177" s="41">
        <v>0</v>
      </c>
      <c r="X177" s="317">
        <f t="shared" si="107"/>
        <v>0</v>
      </c>
      <c r="Y177" s="48">
        <v>0.25</v>
      </c>
      <c r="Z177" s="54">
        <v>0</v>
      </c>
      <c r="AA177" s="54">
        <v>0</v>
      </c>
      <c r="AB177" s="43">
        <v>0</v>
      </c>
      <c r="AC177" s="233" t="str">
        <f t="shared" si="80"/>
        <v xml:space="preserve"> -</v>
      </c>
      <c r="AD177" s="568" t="str">
        <f t="shared" si="81"/>
        <v xml:space="preserve"> -</v>
      </c>
      <c r="AE177" s="79">
        <f t="shared" si="82"/>
        <v>0</v>
      </c>
      <c r="AF177" s="568">
        <f t="shared" si="83"/>
        <v>0</v>
      </c>
      <c r="AG177" s="79" t="str">
        <f t="shared" si="84"/>
        <v xml:space="preserve"> -</v>
      </c>
      <c r="AH177" s="568" t="str">
        <f t="shared" si="85"/>
        <v xml:space="preserve"> -</v>
      </c>
      <c r="AI177" s="79" t="str">
        <f t="shared" si="86"/>
        <v xml:space="preserve"> -</v>
      </c>
      <c r="AJ177" s="568" t="str">
        <f t="shared" si="87"/>
        <v xml:space="preserve"> -</v>
      </c>
      <c r="AK177" s="809">
        <f t="shared" si="115"/>
        <v>0.25</v>
      </c>
      <c r="AL177" s="568">
        <f t="shared" si="88"/>
        <v>0.25</v>
      </c>
      <c r="AM177" s="810">
        <f t="shared" si="89"/>
        <v>0.25</v>
      </c>
      <c r="AN177" s="48">
        <v>505440</v>
      </c>
      <c r="AO177" s="54">
        <v>505440</v>
      </c>
      <c r="AP177" s="54">
        <v>0</v>
      </c>
      <c r="AQ177" s="116">
        <f t="shared" si="91"/>
        <v>1</v>
      </c>
      <c r="AR177" s="277" t="str">
        <f t="shared" si="92"/>
        <v xml:space="preserve"> -</v>
      </c>
      <c r="AS177" s="48">
        <v>200000</v>
      </c>
      <c r="AT177" s="54">
        <v>0</v>
      </c>
      <c r="AU177" s="54">
        <v>0</v>
      </c>
      <c r="AV177" s="116">
        <f t="shared" si="93"/>
        <v>0</v>
      </c>
      <c r="AW177" s="277" t="str">
        <f t="shared" si="94"/>
        <v xml:space="preserve"> -</v>
      </c>
      <c r="AX177" s="49">
        <v>0</v>
      </c>
      <c r="AY177" s="54">
        <v>0</v>
      </c>
      <c r="AZ177" s="54">
        <v>0</v>
      </c>
      <c r="BA177" s="116" t="str">
        <f t="shared" si="95"/>
        <v xml:space="preserve"> -</v>
      </c>
      <c r="BB177" s="277" t="str">
        <f t="shared" si="96"/>
        <v xml:space="preserve"> -</v>
      </c>
      <c r="BC177" s="48">
        <v>0</v>
      </c>
      <c r="BD177" s="54">
        <v>0</v>
      </c>
      <c r="BE177" s="54">
        <v>0</v>
      </c>
      <c r="BF177" s="116" t="str">
        <f t="shared" si="97"/>
        <v xml:space="preserve"> -</v>
      </c>
      <c r="BG177" s="277" t="str">
        <f t="shared" si="98"/>
        <v xml:space="preserve"> -</v>
      </c>
      <c r="BH177" s="826">
        <f t="shared" si="99"/>
        <v>705440</v>
      </c>
      <c r="BI177" s="827">
        <f t="shared" si="100"/>
        <v>505440</v>
      </c>
      <c r="BJ177" s="827">
        <f t="shared" si="101"/>
        <v>0</v>
      </c>
      <c r="BK177" s="383">
        <f t="shared" si="102"/>
        <v>0.71648899977319125</v>
      </c>
      <c r="BL177" s="276" t="str">
        <f t="shared" si="103"/>
        <v xml:space="preserve"> -</v>
      </c>
      <c r="BM177" s="462" t="s">
        <v>1384</v>
      </c>
      <c r="BN177" s="847" t="s">
        <v>1339</v>
      </c>
      <c r="BO177" s="187" t="s">
        <v>96</v>
      </c>
    </row>
    <row r="178" spans="2:67" ht="59" customHeight="1">
      <c r="B178" s="803"/>
      <c r="C178" s="804"/>
      <c r="D178" s="805"/>
      <c r="E178" s="710"/>
      <c r="F178" s="633"/>
      <c r="G178" s="695"/>
      <c r="H178" s="695"/>
      <c r="I178" s="806"/>
      <c r="J178" s="807"/>
      <c r="K178" s="808"/>
      <c r="L178" s="23" t="s">
        <v>209</v>
      </c>
      <c r="M178" s="122" t="s">
        <v>1219</v>
      </c>
      <c r="N178" s="23" t="s">
        <v>1402</v>
      </c>
      <c r="O178" s="34">
        <v>0</v>
      </c>
      <c r="P178" s="54">
        <v>1</v>
      </c>
      <c r="Q178" s="54">
        <v>0</v>
      </c>
      <c r="R178" s="308">
        <v>0</v>
      </c>
      <c r="S178" s="54">
        <v>1</v>
      </c>
      <c r="T178" s="308">
        <v>0.33</v>
      </c>
      <c r="U178" s="54">
        <v>1</v>
      </c>
      <c r="V178" s="310">
        <v>0.33</v>
      </c>
      <c r="W178" s="41">
        <v>1</v>
      </c>
      <c r="X178" s="317">
        <v>0.34</v>
      </c>
      <c r="Y178" s="48">
        <v>0.25</v>
      </c>
      <c r="Z178" s="54">
        <v>0</v>
      </c>
      <c r="AA178" s="54">
        <v>0</v>
      </c>
      <c r="AB178" s="43">
        <v>0</v>
      </c>
      <c r="AC178" s="233" t="str">
        <f t="shared" si="80"/>
        <v xml:space="preserve"> -</v>
      </c>
      <c r="AD178" s="568" t="str">
        <f t="shared" si="81"/>
        <v xml:space="preserve"> -</v>
      </c>
      <c r="AE178" s="79">
        <f t="shared" si="82"/>
        <v>0</v>
      </c>
      <c r="AF178" s="568">
        <f t="shared" si="83"/>
        <v>0</v>
      </c>
      <c r="AG178" s="79">
        <f t="shared" si="84"/>
        <v>0</v>
      </c>
      <c r="AH178" s="568">
        <f t="shared" si="85"/>
        <v>0</v>
      </c>
      <c r="AI178" s="79">
        <f t="shared" si="86"/>
        <v>0</v>
      </c>
      <c r="AJ178" s="568">
        <f t="shared" si="87"/>
        <v>0</v>
      </c>
      <c r="AK178" s="809">
        <f>+AVERAGE(Z178:AB178)/P178</f>
        <v>0</v>
      </c>
      <c r="AL178" s="568">
        <f t="shared" si="88"/>
        <v>0</v>
      </c>
      <c r="AM178" s="810">
        <f t="shared" si="89"/>
        <v>0</v>
      </c>
      <c r="AN178" s="48">
        <v>505440</v>
      </c>
      <c r="AO178" s="54">
        <v>505440</v>
      </c>
      <c r="AP178" s="54">
        <v>0</v>
      </c>
      <c r="AQ178" s="116">
        <f t="shared" si="91"/>
        <v>1</v>
      </c>
      <c r="AR178" s="277" t="str">
        <f t="shared" si="92"/>
        <v xml:space="preserve"> -</v>
      </c>
      <c r="AS178" s="48">
        <v>0</v>
      </c>
      <c r="AT178" s="54">
        <v>0</v>
      </c>
      <c r="AU178" s="54">
        <v>0</v>
      </c>
      <c r="AV178" s="116" t="str">
        <f t="shared" si="93"/>
        <v xml:space="preserve"> -</v>
      </c>
      <c r="AW178" s="277" t="str">
        <f t="shared" si="94"/>
        <v xml:space="preserve"> -</v>
      </c>
      <c r="AX178" s="49">
        <v>0</v>
      </c>
      <c r="AY178" s="54">
        <v>0</v>
      </c>
      <c r="AZ178" s="54">
        <v>0</v>
      </c>
      <c r="BA178" s="116" t="str">
        <f t="shared" si="95"/>
        <v xml:space="preserve"> -</v>
      </c>
      <c r="BB178" s="277" t="str">
        <f t="shared" si="96"/>
        <v xml:space="preserve"> -</v>
      </c>
      <c r="BC178" s="48">
        <v>0</v>
      </c>
      <c r="BD178" s="54">
        <v>0</v>
      </c>
      <c r="BE178" s="54">
        <v>0</v>
      </c>
      <c r="BF178" s="116" t="str">
        <f t="shared" si="97"/>
        <v xml:space="preserve"> -</v>
      </c>
      <c r="BG178" s="277" t="str">
        <f t="shared" si="98"/>
        <v xml:space="preserve"> -</v>
      </c>
      <c r="BH178" s="811">
        <f t="shared" si="99"/>
        <v>505440</v>
      </c>
      <c r="BI178" s="812">
        <f t="shared" si="100"/>
        <v>505440</v>
      </c>
      <c r="BJ178" s="812">
        <f t="shared" si="101"/>
        <v>0</v>
      </c>
      <c r="BK178" s="381">
        <f t="shared" si="102"/>
        <v>1</v>
      </c>
      <c r="BL178" s="277" t="str">
        <f t="shared" si="103"/>
        <v xml:space="preserve"> -</v>
      </c>
      <c r="BM178" s="462" t="s">
        <v>1384</v>
      </c>
      <c r="BN178" s="847" t="s">
        <v>1224</v>
      </c>
      <c r="BO178" s="187" t="s">
        <v>96</v>
      </c>
    </row>
    <row r="179" spans="2:67" ht="30" customHeight="1">
      <c r="B179" s="803"/>
      <c r="C179" s="804"/>
      <c r="D179" s="805"/>
      <c r="E179" s="710"/>
      <c r="F179" s="633"/>
      <c r="G179" s="695"/>
      <c r="H179" s="695"/>
      <c r="I179" s="806"/>
      <c r="J179" s="807"/>
      <c r="K179" s="808"/>
      <c r="L179" s="23" t="s">
        <v>210</v>
      </c>
      <c r="M179" s="122" t="s">
        <v>1219</v>
      </c>
      <c r="N179" s="23" t="s">
        <v>1403</v>
      </c>
      <c r="O179" s="34">
        <v>0</v>
      </c>
      <c r="P179" s="54">
        <v>1</v>
      </c>
      <c r="Q179" s="54">
        <v>0</v>
      </c>
      <c r="R179" s="308">
        <f t="shared" si="104"/>
        <v>0</v>
      </c>
      <c r="S179" s="54">
        <v>1</v>
      </c>
      <c r="T179" s="308">
        <v>0.33</v>
      </c>
      <c r="U179" s="54">
        <v>1</v>
      </c>
      <c r="V179" s="310">
        <v>0.33</v>
      </c>
      <c r="W179" s="41">
        <v>1</v>
      </c>
      <c r="X179" s="317">
        <v>0.34</v>
      </c>
      <c r="Y179" s="48">
        <v>0</v>
      </c>
      <c r="Z179" s="54">
        <v>0</v>
      </c>
      <c r="AA179" s="54">
        <v>0</v>
      </c>
      <c r="AB179" s="43">
        <v>0</v>
      </c>
      <c r="AC179" s="233" t="str">
        <f t="shared" si="80"/>
        <v xml:space="preserve"> -</v>
      </c>
      <c r="AD179" s="568" t="str">
        <f t="shared" si="81"/>
        <v xml:space="preserve"> -</v>
      </c>
      <c r="AE179" s="79">
        <f t="shared" si="82"/>
        <v>0</v>
      </c>
      <c r="AF179" s="568">
        <f t="shared" si="83"/>
        <v>0</v>
      </c>
      <c r="AG179" s="79">
        <f t="shared" si="84"/>
        <v>0</v>
      </c>
      <c r="AH179" s="568">
        <f t="shared" si="85"/>
        <v>0</v>
      </c>
      <c r="AI179" s="79">
        <f t="shared" si="86"/>
        <v>0</v>
      </c>
      <c r="AJ179" s="568">
        <f t="shared" si="87"/>
        <v>0</v>
      </c>
      <c r="AK179" s="809">
        <f>+AVERAGE(Z179:AB179)/P179</f>
        <v>0</v>
      </c>
      <c r="AL179" s="568">
        <f t="shared" si="88"/>
        <v>0</v>
      </c>
      <c r="AM179" s="810">
        <f t="shared" si="89"/>
        <v>0</v>
      </c>
      <c r="AN179" s="48">
        <v>0</v>
      </c>
      <c r="AO179" s="54">
        <v>0</v>
      </c>
      <c r="AP179" s="54">
        <v>0</v>
      </c>
      <c r="AQ179" s="116" t="str">
        <f t="shared" si="91"/>
        <v xml:space="preserve"> -</v>
      </c>
      <c r="AR179" s="277" t="str">
        <f t="shared" si="92"/>
        <v xml:space="preserve"> -</v>
      </c>
      <c r="AS179" s="48">
        <v>0</v>
      </c>
      <c r="AT179" s="54">
        <v>0</v>
      </c>
      <c r="AU179" s="54">
        <v>0</v>
      </c>
      <c r="AV179" s="116" t="str">
        <f t="shared" si="93"/>
        <v xml:space="preserve"> -</v>
      </c>
      <c r="AW179" s="277" t="str">
        <f t="shared" si="94"/>
        <v xml:space="preserve"> -</v>
      </c>
      <c r="AX179" s="49">
        <v>0</v>
      </c>
      <c r="AY179" s="54">
        <v>0</v>
      </c>
      <c r="AZ179" s="54">
        <v>0</v>
      </c>
      <c r="BA179" s="116" t="str">
        <f t="shared" si="95"/>
        <v xml:space="preserve"> -</v>
      </c>
      <c r="BB179" s="277" t="str">
        <f t="shared" si="96"/>
        <v xml:space="preserve"> -</v>
      </c>
      <c r="BC179" s="48">
        <v>0</v>
      </c>
      <c r="BD179" s="54">
        <v>0</v>
      </c>
      <c r="BE179" s="54">
        <v>0</v>
      </c>
      <c r="BF179" s="116" t="str">
        <f t="shared" si="97"/>
        <v xml:space="preserve"> -</v>
      </c>
      <c r="BG179" s="277" t="str">
        <f t="shared" si="98"/>
        <v xml:space="preserve"> -</v>
      </c>
      <c r="BH179" s="826">
        <f t="shared" si="99"/>
        <v>0</v>
      </c>
      <c r="BI179" s="827">
        <f t="shared" si="100"/>
        <v>0</v>
      </c>
      <c r="BJ179" s="827">
        <f t="shared" si="101"/>
        <v>0</v>
      </c>
      <c r="BK179" s="383" t="str">
        <f t="shared" si="102"/>
        <v xml:space="preserve"> -</v>
      </c>
      <c r="BL179" s="276" t="str">
        <f t="shared" si="103"/>
        <v xml:space="preserve"> -</v>
      </c>
      <c r="BM179" s="462" t="s">
        <v>1384</v>
      </c>
      <c r="BN179" s="847" t="s">
        <v>1224</v>
      </c>
      <c r="BO179" s="187" t="s">
        <v>96</v>
      </c>
    </row>
    <row r="180" spans="2:67" ht="45" customHeight="1">
      <c r="B180" s="803"/>
      <c r="C180" s="804"/>
      <c r="D180" s="805"/>
      <c r="E180" s="710"/>
      <c r="F180" s="633"/>
      <c r="G180" s="695"/>
      <c r="H180" s="695"/>
      <c r="I180" s="806"/>
      <c r="J180" s="807"/>
      <c r="K180" s="808"/>
      <c r="L180" s="23" t="s">
        <v>211</v>
      </c>
      <c r="M180" s="122" t="s">
        <v>1219</v>
      </c>
      <c r="N180" s="23" t="s">
        <v>1404</v>
      </c>
      <c r="O180" s="34">
        <v>0</v>
      </c>
      <c r="P180" s="54">
        <v>8</v>
      </c>
      <c r="Q180" s="54">
        <v>0</v>
      </c>
      <c r="R180" s="308">
        <f t="shared" si="104"/>
        <v>0</v>
      </c>
      <c r="S180" s="54">
        <v>2</v>
      </c>
      <c r="T180" s="308">
        <f t="shared" si="105"/>
        <v>0.25</v>
      </c>
      <c r="U180" s="54">
        <v>3</v>
      </c>
      <c r="V180" s="310">
        <f t="shared" si="106"/>
        <v>0.375</v>
      </c>
      <c r="W180" s="41">
        <v>3</v>
      </c>
      <c r="X180" s="317">
        <f t="shared" si="107"/>
        <v>0.375</v>
      </c>
      <c r="Y180" s="48">
        <v>0</v>
      </c>
      <c r="Z180" s="54">
        <v>0</v>
      </c>
      <c r="AA180" s="54">
        <v>0</v>
      </c>
      <c r="AB180" s="43">
        <v>0</v>
      </c>
      <c r="AC180" s="233" t="str">
        <f t="shared" si="80"/>
        <v xml:space="preserve"> -</v>
      </c>
      <c r="AD180" s="568" t="str">
        <f t="shared" si="81"/>
        <v xml:space="preserve"> -</v>
      </c>
      <c r="AE180" s="79">
        <f t="shared" si="82"/>
        <v>0</v>
      </c>
      <c r="AF180" s="568">
        <f t="shared" si="83"/>
        <v>0</v>
      </c>
      <c r="AG180" s="79">
        <f t="shared" si="84"/>
        <v>0</v>
      </c>
      <c r="AH180" s="568">
        <f t="shared" si="85"/>
        <v>0</v>
      </c>
      <c r="AI180" s="79">
        <f t="shared" si="86"/>
        <v>0</v>
      </c>
      <c r="AJ180" s="568">
        <f t="shared" si="87"/>
        <v>0</v>
      </c>
      <c r="AK180" s="809">
        <f t="shared" ref="AK180:AK181" si="116">+SUM(Y180:AB180)/P180</f>
        <v>0</v>
      </c>
      <c r="AL180" s="568">
        <f t="shared" si="88"/>
        <v>0</v>
      </c>
      <c r="AM180" s="810">
        <f t="shared" si="89"/>
        <v>0</v>
      </c>
      <c r="AN180" s="48">
        <v>0</v>
      </c>
      <c r="AO180" s="54">
        <v>0</v>
      </c>
      <c r="AP180" s="54">
        <v>0</v>
      </c>
      <c r="AQ180" s="116" t="str">
        <f t="shared" si="91"/>
        <v xml:space="preserve"> -</v>
      </c>
      <c r="AR180" s="277" t="str">
        <f t="shared" si="92"/>
        <v xml:space="preserve"> -</v>
      </c>
      <c r="AS180" s="48">
        <v>0</v>
      </c>
      <c r="AT180" s="54">
        <v>0</v>
      </c>
      <c r="AU180" s="54">
        <v>0</v>
      </c>
      <c r="AV180" s="116" t="str">
        <f t="shared" si="93"/>
        <v xml:space="preserve"> -</v>
      </c>
      <c r="AW180" s="277" t="str">
        <f t="shared" si="94"/>
        <v xml:space="preserve"> -</v>
      </c>
      <c r="AX180" s="49">
        <v>0</v>
      </c>
      <c r="AY180" s="54">
        <v>0</v>
      </c>
      <c r="AZ180" s="54">
        <v>0</v>
      </c>
      <c r="BA180" s="116" t="str">
        <f t="shared" si="95"/>
        <v xml:space="preserve"> -</v>
      </c>
      <c r="BB180" s="277" t="str">
        <f t="shared" si="96"/>
        <v xml:space="preserve"> -</v>
      </c>
      <c r="BC180" s="48">
        <v>0</v>
      </c>
      <c r="BD180" s="54">
        <v>0</v>
      </c>
      <c r="BE180" s="54">
        <v>0</v>
      </c>
      <c r="BF180" s="116" t="str">
        <f t="shared" si="97"/>
        <v xml:space="preserve"> -</v>
      </c>
      <c r="BG180" s="277" t="str">
        <f t="shared" si="98"/>
        <v xml:space="preserve"> -</v>
      </c>
      <c r="BH180" s="811">
        <f t="shared" si="99"/>
        <v>0</v>
      </c>
      <c r="BI180" s="812">
        <f t="shared" si="100"/>
        <v>0</v>
      </c>
      <c r="BJ180" s="812">
        <f t="shared" si="101"/>
        <v>0</v>
      </c>
      <c r="BK180" s="381" t="str">
        <f t="shared" si="102"/>
        <v xml:space="preserve"> -</v>
      </c>
      <c r="BL180" s="277" t="str">
        <f t="shared" si="103"/>
        <v xml:space="preserve"> -</v>
      </c>
      <c r="BM180" s="462" t="s">
        <v>1223</v>
      </c>
      <c r="BN180" s="847" t="s">
        <v>1359</v>
      </c>
      <c r="BO180" s="187" t="s">
        <v>96</v>
      </c>
    </row>
    <row r="181" spans="2:67" ht="45" customHeight="1" thickBot="1">
      <c r="B181" s="803"/>
      <c r="C181" s="804"/>
      <c r="D181" s="864"/>
      <c r="E181" s="711"/>
      <c r="F181" s="665"/>
      <c r="G181" s="696"/>
      <c r="H181" s="696"/>
      <c r="I181" s="978"/>
      <c r="J181" s="813"/>
      <c r="K181" s="828"/>
      <c r="L181" s="26" t="s">
        <v>212</v>
      </c>
      <c r="M181" s="109" t="s">
        <v>1219</v>
      </c>
      <c r="N181" s="26" t="s">
        <v>1405</v>
      </c>
      <c r="O181" s="39">
        <v>0</v>
      </c>
      <c r="P181" s="86">
        <v>8</v>
      </c>
      <c r="Q181" s="86">
        <v>0</v>
      </c>
      <c r="R181" s="318">
        <f t="shared" si="104"/>
        <v>0</v>
      </c>
      <c r="S181" s="86">
        <v>2</v>
      </c>
      <c r="T181" s="318">
        <f t="shared" si="105"/>
        <v>0.25</v>
      </c>
      <c r="U181" s="86">
        <v>3</v>
      </c>
      <c r="V181" s="319">
        <f t="shared" si="106"/>
        <v>0.375</v>
      </c>
      <c r="W181" s="45">
        <v>3</v>
      </c>
      <c r="X181" s="320">
        <f t="shared" si="107"/>
        <v>0.375</v>
      </c>
      <c r="Y181" s="56">
        <v>0</v>
      </c>
      <c r="Z181" s="86">
        <v>0</v>
      </c>
      <c r="AA181" s="86">
        <v>0</v>
      </c>
      <c r="AB181" s="64">
        <v>0</v>
      </c>
      <c r="AC181" s="232" t="str">
        <f t="shared" si="80"/>
        <v xml:space="preserve"> -</v>
      </c>
      <c r="AD181" s="815" t="str">
        <f t="shared" si="81"/>
        <v xml:space="preserve"> -</v>
      </c>
      <c r="AE181" s="102">
        <f t="shared" si="82"/>
        <v>0</v>
      </c>
      <c r="AF181" s="815">
        <f t="shared" si="83"/>
        <v>0</v>
      </c>
      <c r="AG181" s="102">
        <f t="shared" si="84"/>
        <v>0</v>
      </c>
      <c r="AH181" s="815">
        <f t="shared" si="85"/>
        <v>0</v>
      </c>
      <c r="AI181" s="102">
        <f t="shared" si="86"/>
        <v>0</v>
      </c>
      <c r="AJ181" s="815">
        <f t="shared" si="87"/>
        <v>0</v>
      </c>
      <c r="AK181" s="816">
        <f t="shared" si="116"/>
        <v>0</v>
      </c>
      <c r="AL181" s="815">
        <f t="shared" si="88"/>
        <v>0</v>
      </c>
      <c r="AM181" s="817">
        <f t="shared" si="89"/>
        <v>0</v>
      </c>
      <c r="AN181" s="56">
        <v>0</v>
      </c>
      <c r="AO181" s="86">
        <v>0</v>
      </c>
      <c r="AP181" s="86">
        <v>0</v>
      </c>
      <c r="AQ181" s="137" t="str">
        <f t="shared" si="91"/>
        <v xml:space="preserve"> -</v>
      </c>
      <c r="AR181" s="284" t="str">
        <f t="shared" si="92"/>
        <v xml:space="preserve"> -</v>
      </c>
      <c r="AS181" s="56">
        <v>0</v>
      </c>
      <c r="AT181" s="86">
        <v>0</v>
      </c>
      <c r="AU181" s="86">
        <v>0</v>
      </c>
      <c r="AV181" s="137" t="str">
        <f t="shared" si="93"/>
        <v xml:space="preserve"> -</v>
      </c>
      <c r="AW181" s="284" t="str">
        <f t="shared" si="94"/>
        <v xml:space="preserve"> -</v>
      </c>
      <c r="AX181" s="57">
        <v>0</v>
      </c>
      <c r="AY181" s="86">
        <v>0</v>
      </c>
      <c r="AZ181" s="86">
        <v>0</v>
      </c>
      <c r="BA181" s="137" t="str">
        <f t="shared" si="95"/>
        <v xml:space="preserve"> -</v>
      </c>
      <c r="BB181" s="284" t="str">
        <f t="shared" si="96"/>
        <v xml:space="preserve"> -</v>
      </c>
      <c r="BC181" s="56">
        <v>0</v>
      </c>
      <c r="BD181" s="86">
        <v>0</v>
      </c>
      <c r="BE181" s="86">
        <v>0</v>
      </c>
      <c r="BF181" s="137" t="str">
        <f t="shared" si="97"/>
        <v xml:space="preserve"> -</v>
      </c>
      <c r="BG181" s="284" t="str">
        <f t="shared" si="98"/>
        <v xml:space="preserve"> -</v>
      </c>
      <c r="BH181" s="818">
        <f t="shared" si="99"/>
        <v>0</v>
      </c>
      <c r="BI181" s="819">
        <f t="shared" si="100"/>
        <v>0</v>
      </c>
      <c r="BJ181" s="819">
        <f t="shared" si="101"/>
        <v>0</v>
      </c>
      <c r="BK181" s="390" t="str">
        <f t="shared" si="102"/>
        <v xml:space="preserve"> -</v>
      </c>
      <c r="BL181" s="286" t="str">
        <f t="shared" si="103"/>
        <v xml:space="preserve"> -</v>
      </c>
      <c r="BM181" s="832" t="s">
        <v>1223</v>
      </c>
      <c r="BN181" s="852" t="s">
        <v>1359</v>
      </c>
      <c r="BO181" s="834" t="s">
        <v>96</v>
      </c>
    </row>
    <row r="182" spans="2:67" ht="16" customHeight="1" thickBot="1">
      <c r="B182" s="887"/>
      <c r="C182" s="888"/>
      <c r="D182" s="170"/>
      <c r="E182" s="11"/>
      <c r="F182" s="12"/>
      <c r="G182" s="10"/>
      <c r="H182" s="10"/>
      <c r="I182" s="478"/>
      <c r="J182" s="75"/>
      <c r="K182" s="74"/>
      <c r="L182" s="76"/>
      <c r="M182" s="74"/>
      <c r="N182" s="76"/>
      <c r="O182" s="75"/>
      <c r="P182" s="226"/>
      <c r="Q182" s="226"/>
      <c r="R182" s="261"/>
      <c r="S182" s="226"/>
      <c r="T182" s="261"/>
      <c r="U182" s="226"/>
      <c r="V182" s="261"/>
      <c r="W182" s="226"/>
      <c r="X182" s="261"/>
      <c r="Y182" s="226"/>
      <c r="Z182" s="226"/>
      <c r="AA182" s="226"/>
      <c r="AB182" s="226"/>
      <c r="AC182" s="74"/>
      <c r="AD182" s="417"/>
      <c r="AE182" s="417"/>
      <c r="AF182" s="417"/>
      <c r="AG182" s="417"/>
      <c r="AH182" s="417"/>
      <c r="AI182" s="417"/>
      <c r="AJ182" s="417"/>
      <c r="AK182" s="507"/>
      <c r="AL182" s="417"/>
      <c r="AM182" s="488"/>
      <c r="AN182" s="77"/>
      <c r="AO182" s="77"/>
      <c r="AP182" s="77"/>
      <c r="AQ182" s="77"/>
      <c r="AR182" s="77"/>
      <c r="AS182" s="77"/>
      <c r="AT182" s="77"/>
      <c r="AU182" s="77"/>
      <c r="AV182" s="77"/>
      <c r="AW182" s="77"/>
      <c r="AX182" s="77"/>
      <c r="AY182" s="77"/>
      <c r="AZ182" s="77"/>
      <c r="BA182" s="77"/>
      <c r="BB182" s="77"/>
      <c r="BC182" s="77"/>
      <c r="BD182" s="77"/>
      <c r="BE182" s="77"/>
      <c r="BF182" s="77"/>
      <c r="BG182" s="77"/>
      <c r="BH182" s="78"/>
      <c r="BI182" s="78"/>
      <c r="BJ182" s="78"/>
      <c r="BK182" s="78"/>
      <c r="BL182" s="78"/>
      <c r="BM182" s="458"/>
      <c r="BN182" s="11"/>
      <c r="BO182" s="15"/>
    </row>
    <row r="183" spans="2:67" ht="16" customHeight="1" thickBot="1">
      <c r="B183" s="16"/>
      <c r="C183" s="17"/>
      <c r="D183" s="18"/>
      <c r="E183" s="18"/>
      <c r="F183" s="19"/>
      <c r="G183" s="18"/>
      <c r="H183" s="18"/>
      <c r="I183" s="18"/>
      <c r="J183" s="18"/>
      <c r="K183" s="18"/>
      <c r="L183" s="19"/>
      <c r="M183" s="18"/>
      <c r="N183" s="19"/>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490"/>
      <c r="AN183" s="20"/>
      <c r="AO183" s="20"/>
      <c r="AP183" s="20"/>
      <c r="AQ183" s="20"/>
      <c r="AR183" s="193"/>
      <c r="AS183" s="20"/>
      <c r="AT183" s="20"/>
      <c r="AU183" s="20"/>
      <c r="AV183" s="20"/>
      <c r="AW183" s="193"/>
      <c r="AX183" s="20"/>
      <c r="AY183" s="20"/>
      <c r="AZ183" s="20"/>
      <c r="BA183" s="20"/>
      <c r="BB183" s="193"/>
      <c r="BC183" s="20"/>
      <c r="BD183" s="20"/>
      <c r="BE183" s="20"/>
      <c r="BF183" s="20"/>
      <c r="BG183" s="193"/>
      <c r="BH183" s="193"/>
      <c r="BI183" s="193"/>
      <c r="BJ183" s="193"/>
      <c r="BK183" s="193"/>
      <c r="BL183" s="193"/>
      <c r="BM183" s="20"/>
      <c r="BN183" s="20"/>
      <c r="BO183" s="457"/>
    </row>
    <row r="184" spans="2:67" ht="15" customHeight="1"/>
    <row r="185" spans="2:67" ht="15" customHeight="1" thickBot="1"/>
    <row r="186" spans="2:67" ht="20" customHeight="1" thickBot="1">
      <c r="Y186" s="892">
        <v>2016</v>
      </c>
      <c r="Z186" s="893">
        <v>2017</v>
      </c>
      <c r="AA186" s="893">
        <v>2018</v>
      </c>
      <c r="AB186" s="893">
        <v>2019</v>
      </c>
      <c r="AC186" s="894" t="s">
        <v>1220</v>
      </c>
      <c r="AD186" s="895"/>
    </row>
    <row r="187" spans="2:67" ht="18" customHeight="1">
      <c r="U187" s="896" t="s">
        <v>1202</v>
      </c>
      <c r="V187" s="897"/>
      <c r="W187" s="897"/>
      <c r="X187" s="898"/>
      <c r="Y187" s="899">
        <f>+AVERAGE(AD30:AD31,AD67:AD68,AD75,AD78:AD81,AD85:AD93)</f>
        <v>1</v>
      </c>
      <c r="Z187" s="900">
        <f>+AVERAGE(AF30:AF31,AF67:AF68,AF75,AF78:AF81,AF85:AF93)</f>
        <v>0.3414117647058823</v>
      </c>
      <c r="AA187" s="900">
        <f>+AVERAGE(AH30:AH31,AH67:AH68,AH75,AH78:AH81,AH85:AH93)</f>
        <v>0</v>
      </c>
      <c r="AB187" s="900">
        <f>+AVERAGE(AJ30:AJ31,AJ67:AJ68,AJ75,AJ78:AJ81,AJ85:AJ93)</f>
        <v>0</v>
      </c>
      <c r="AC187" s="901">
        <f>+AVERAGE(AL30:AL31,AL67:AL68,AL75,AL78:AL81,AL85:AL93)</f>
        <v>0.19634074074074076</v>
      </c>
      <c r="AD187" s="902"/>
    </row>
    <row r="188" spans="2:67" ht="18" customHeight="1">
      <c r="U188" s="903" t="s">
        <v>96</v>
      </c>
      <c r="V188" s="904"/>
      <c r="W188" s="904"/>
      <c r="X188" s="905"/>
      <c r="Y188" s="906" t="e">
        <f>+AVERAGE(AD57:AD60,AD177:AD181)</f>
        <v>#DIV/0!</v>
      </c>
      <c r="Z188" s="907">
        <f>+AVERAGE(AF57:AF60,AF177:AF181)</f>
        <v>0</v>
      </c>
      <c r="AA188" s="907">
        <f>+AVERAGE(AH57:AH60,AH177:AH181)</f>
        <v>0</v>
      </c>
      <c r="AB188" s="907">
        <f>+AVERAGE(AJ57:AJ60,AJ177:AJ181)</f>
        <v>0</v>
      </c>
      <c r="AC188" s="908">
        <f>+AVERAGE(AL57:AL60,AL177:AL181)</f>
        <v>2.7777777777777776E-2</v>
      </c>
      <c r="AD188" s="902"/>
    </row>
    <row r="189" spans="2:67" ht="18" customHeight="1">
      <c r="U189" s="903" t="s">
        <v>155</v>
      </c>
      <c r="V189" s="904"/>
      <c r="W189" s="904"/>
      <c r="X189" s="905"/>
      <c r="Y189" s="906" t="str">
        <f>+AD97</f>
        <v xml:space="preserve"> -</v>
      </c>
      <c r="Z189" s="907">
        <f>+AF97</f>
        <v>1</v>
      </c>
      <c r="AA189" s="907">
        <f>+AH97</f>
        <v>0</v>
      </c>
      <c r="AB189" s="907">
        <f>+AJ97</f>
        <v>0</v>
      </c>
      <c r="AC189" s="908">
        <f>+AL97</f>
        <v>0.33333333333333331</v>
      </c>
      <c r="AD189" s="902"/>
    </row>
    <row r="190" spans="2:67" ht="18" customHeight="1">
      <c r="U190" s="903" t="s">
        <v>1203</v>
      </c>
      <c r="V190" s="904"/>
      <c r="W190" s="904"/>
      <c r="X190" s="905"/>
      <c r="Y190" s="906">
        <f>+AD132</f>
        <v>1</v>
      </c>
      <c r="Z190" s="907">
        <f>+AF132</f>
        <v>0.89473684210526316</v>
      </c>
      <c r="AA190" s="907">
        <f>+AH132</f>
        <v>0</v>
      </c>
      <c r="AB190" s="907">
        <f>+AJ132</f>
        <v>0</v>
      </c>
      <c r="AC190" s="908">
        <f>+AL132</f>
        <v>0.47368421052631576</v>
      </c>
      <c r="AD190" s="902"/>
    </row>
    <row r="191" spans="2:67" ht="18" customHeight="1">
      <c r="U191" s="903" t="s">
        <v>1204</v>
      </c>
      <c r="V191" s="904"/>
      <c r="W191" s="904"/>
      <c r="X191" s="905"/>
      <c r="Y191" s="906">
        <f>+AVERAGE(AD130:AD131)</f>
        <v>1</v>
      </c>
      <c r="Z191" s="907">
        <f>+AVERAGE(AF130:AF131)</f>
        <v>0.5</v>
      </c>
      <c r="AA191" s="907">
        <f>+AVERAGE(AH130:AH131)</f>
        <v>0</v>
      </c>
      <c r="AB191" s="907">
        <f>+AVERAGE(AJ130:AJ131)</f>
        <v>0</v>
      </c>
      <c r="AC191" s="908">
        <f>+AVERAGE(AL130:AL131)</f>
        <v>0.4375</v>
      </c>
      <c r="AD191" s="902"/>
    </row>
    <row r="192" spans="2:67" ht="18" customHeight="1">
      <c r="U192" s="903" t="s">
        <v>156</v>
      </c>
      <c r="V192" s="904"/>
      <c r="W192" s="904"/>
      <c r="X192" s="905"/>
      <c r="Y192" s="906">
        <f>+AVERAGE(AD118:AD119)</f>
        <v>0.85</v>
      </c>
      <c r="Z192" s="907">
        <f>+AVERAGE(AF118:AF119)</f>
        <v>0.5</v>
      </c>
      <c r="AA192" s="907">
        <f>+AVERAGE(AH118:AH119)</f>
        <v>0</v>
      </c>
      <c r="AB192" s="907">
        <f>+AVERAGE(AJ118:AJ119)</f>
        <v>0</v>
      </c>
      <c r="AC192" s="908">
        <f>+AVERAGE(AL118:AL119)</f>
        <v>0.16875000000000001</v>
      </c>
      <c r="AD192" s="902"/>
    </row>
    <row r="193" spans="21:30" ht="18" customHeight="1">
      <c r="U193" s="903" t="s">
        <v>1205</v>
      </c>
      <c r="V193" s="904"/>
      <c r="W193" s="904"/>
      <c r="X193" s="905"/>
      <c r="Y193" s="906">
        <f>+AVERAGE(AD12,AD18,AD25:AD29,AD35:AD43,AD96)</f>
        <v>0.69230769230769229</v>
      </c>
      <c r="Z193" s="907">
        <f>+AVERAGE(AF12,AF18,AF25:AF29,AF35:AF43,AF96)</f>
        <v>0.20749999999999999</v>
      </c>
      <c r="AA193" s="907">
        <f>+AVERAGE(AH12,AH18,AH25:AH29,AH35:AH43,AH96)</f>
        <v>0</v>
      </c>
      <c r="AB193" s="907">
        <f>+AVERAGE(AJ12,AJ18,AJ25:AJ29,AJ35:AJ43,AJ96)</f>
        <v>0</v>
      </c>
      <c r="AC193" s="908">
        <f>+AVERAGE(AL12,AL18,AL25:AL29,AL35:AL43,AL96)</f>
        <v>0.33117647058823535</v>
      </c>
      <c r="AD193" s="902"/>
    </row>
    <row r="194" spans="21:30" ht="18" customHeight="1">
      <c r="U194" s="903" t="s">
        <v>1206</v>
      </c>
      <c r="V194" s="904"/>
      <c r="W194" s="904"/>
      <c r="X194" s="905"/>
      <c r="Y194" s="906">
        <f>+AD13</f>
        <v>1</v>
      </c>
      <c r="Z194" s="907">
        <f>+AF13</f>
        <v>0</v>
      </c>
      <c r="AA194" s="907">
        <f>+AH13</f>
        <v>0</v>
      </c>
      <c r="AB194" s="907">
        <f>+AJ13</f>
        <v>0</v>
      </c>
      <c r="AC194" s="908">
        <f>+AL13</f>
        <v>8.5714285714285715E-2</v>
      </c>
      <c r="AD194" s="902"/>
    </row>
    <row r="195" spans="21:30" ht="18" customHeight="1">
      <c r="U195" s="903" t="s">
        <v>1207</v>
      </c>
      <c r="V195" s="904"/>
      <c r="W195" s="904"/>
      <c r="X195" s="905"/>
      <c r="Y195" s="906">
        <f>+AVERAGE(AD16,AD55,AD94,AD113:AD117)</f>
        <v>0.82857142857142851</v>
      </c>
      <c r="Z195" s="907">
        <f>+AVERAGE(AF16,AF55,AF94,AF113:AF117)</f>
        <v>0.33333333333333331</v>
      </c>
      <c r="AA195" s="907">
        <f>+AVERAGE(AH16,AH55,AH94,AH113:AH117)</f>
        <v>0</v>
      </c>
      <c r="AB195" s="907">
        <f>+AVERAGE(AJ16,AJ55,AJ94,AJ113:AJ117)</f>
        <v>0</v>
      </c>
      <c r="AC195" s="908">
        <f>+AVERAGE(AL16,AL55,AL94,AL113:AL117)</f>
        <v>0.37202380952380948</v>
      </c>
      <c r="AD195" s="902"/>
    </row>
    <row r="196" spans="21:30" ht="18" customHeight="1">
      <c r="U196" s="903" t="s">
        <v>95</v>
      </c>
      <c r="V196" s="904"/>
      <c r="W196" s="904"/>
      <c r="X196" s="905"/>
      <c r="Y196" s="906">
        <f>+AVERAGE(AD56,AD110:AD112)</f>
        <v>0</v>
      </c>
      <c r="Z196" s="907">
        <f>+AVERAGE(AF56,AF110:AF112)</f>
        <v>0</v>
      </c>
      <c r="AA196" s="907">
        <f>+AVERAGE(AH56,AH110:AH112)</f>
        <v>0</v>
      </c>
      <c r="AB196" s="907">
        <f>+AVERAGE(AJ56,AJ110:AJ112)</f>
        <v>0</v>
      </c>
      <c r="AC196" s="908">
        <f>+AVERAGE(AL56,AL110:AL112)</f>
        <v>0</v>
      </c>
      <c r="AD196" s="902"/>
    </row>
    <row r="197" spans="21:30" ht="18" customHeight="1">
      <c r="U197" s="903" t="s">
        <v>213</v>
      </c>
      <c r="V197" s="904"/>
      <c r="W197" s="904"/>
      <c r="X197" s="905"/>
      <c r="Y197" s="906">
        <f>+AD170</f>
        <v>1</v>
      </c>
      <c r="Z197" s="907">
        <f>+AF170</f>
        <v>0</v>
      </c>
      <c r="AA197" s="907">
        <f>+AH170</f>
        <v>0</v>
      </c>
      <c r="AB197" s="907">
        <f>+AJ170</f>
        <v>0</v>
      </c>
      <c r="AC197" s="908">
        <f>+AL170</f>
        <v>0.25</v>
      </c>
      <c r="AD197" s="902"/>
    </row>
    <row r="198" spans="21:30" ht="18" customHeight="1">
      <c r="U198" s="903" t="s">
        <v>1208</v>
      </c>
      <c r="V198" s="904"/>
      <c r="W198" s="904"/>
      <c r="X198" s="905"/>
      <c r="Y198" s="906">
        <f>+AVERAGE(AD19,AD45,AD120,AD145,AD167)</f>
        <v>0.66666666666666663</v>
      </c>
      <c r="Z198" s="907">
        <f>+AVERAGE(AF19,AF45,AF120,AF145,AF167)</f>
        <v>0.5</v>
      </c>
      <c r="AA198" s="907">
        <f>+AVERAGE(AH19,AH45,AH120,AH145,AH167)</f>
        <v>0</v>
      </c>
      <c r="AB198" s="907">
        <f>+AVERAGE(AJ19,AJ45,AJ120,AJ145,AJ167)</f>
        <v>0</v>
      </c>
      <c r="AC198" s="908">
        <f>+AVERAGE(AL19,AL45,AL120,AL145,AL167)</f>
        <v>0.2</v>
      </c>
      <c r="AD198" s="902"/>
    </row>
    <row r="199" spans="21:30" ht="18" customHeight="1">
      <c r="U199" s="903" t="s">
        <v>1209</v>
      </c>
      <c r="V199" s="904"/>
      <c r="W199" s="904"/>
      <c r="X199" s="905"/>
      <c r="Y199" s="906">
        <f>+AVERAGE(AD11,AD32,AD121:AD129)</f>
        <v>0.95</v>
      </c>
      <c r="Z199" s="907">
        <f>+AVERAGE(AF11,AF32,AF121:AF129)</f>
        <v>0.1388888888888889</v>
      </c>
      <c r="AA199" s="907">
        <f>+AVERAGE(AH11,AH32,AH121:AH129)</f>
        <v>0</v>
      </c>
      <c r="AB199" s="907">
        <f>+AVERAGE(AJ11,AJ32,AJ121:AJ129)</f>
        <v>0</v>
      </c>
      <c r="AC199" s="908">
        <f>+AVERAGE(AL11,AL32,AL121:AL129)</f>
        <v>0.14345454545454547</v>
      </c>
      <c r="AD199" s="902"/>
    </row>
    <row r="200" spans="21:30" ht="18" customHeight="1">
      <c r="U200" s="903" t="s">
        <v>1210</v>
      </c>
      <c r="V200" s="904"/>
      <c r="W200" s="904"/>
      <c r="X200" s="905"/>
      <c r="Y200" s="906">
        <f>+AVERAGE(AD62:AD66,AD82:AD84,AD133:AD135)</f>
        <v>0.84499999999999997</v>
      </c>
      <c r="Z200" s="907">
        <f>+AVERAGE(AF62:AF66,AF82:AF84,AF133:AF135)</f>
        <v>0.68499999999999994</v>
      </c>
      <c r="AA200" s="907">
        <f>+AVERAGE(AH62:AH66,AH82:AH84,AH133:AH135)</f>
        <v>0</v>
      </c>
      <c r="AB200" s="907">
        <f>+AVERAGE(AJ62:AJ66,AJ82:AJ84,AJ133:AJ135)</f>
        <v>0</v>
      </c>
      <c r="AC200" s="908">
        <f>+AVERAGE(AL62:AL66,AL82:AL84,AL133:AL135)</f>
        <v>0.47878787878787876</v>
      </c>
      <c r="AD200" s="902"/>
    </row>
    <row r="201" spans="21:30" ht="18" customHeight="1">
      <c r="U201" s="903" t="s">
        <v>1211</v>
      </c>
      <c r="V201" s="904"/>
      <c r="W201" s="904"/>
      <c r="X201" s="905"/>
      <c r="Y201" s="906">
        <f>+AD169</f>
        <v>0.4</v>
      </c>
      <c r="Z201" s="907">
        <f>+AF169</f>
        <v>1</v>
      </c>
      <c r="AA201" s="907">
        <f>+AH169</f>
        <v>0</v>
      </c>
      <c r="AB201" s="907">
        <f>+AJ169</f>
        <v>0</v>
      </c>
      <c r="AC201" s="908">
        <f>+AL169</f>
        <v>0.35</v>
      </c>
      <c r="AD201" s="902"/>
    </row>
    <row r="202" spans="21:30" ht="18" customHeight="1">
      <c r="U202" s="903" t="s">
        <v>1212</v>
      </c>
      <c r="V202" s="904"/>
      <c r="W202" s="904"/>
      <c r="X202" s="905"/>
      <c r="Y202" s="906">
        <f>+AVERAGE(AD17,AD44,AD71,AD95,AD100:AD108,AD152:AD166,AD171:AD176)</f>
        <v>0.95294117647058818</v>
      </c>
      <c r="Z202" s="907">
        <f>+AVERAGE(AF17,AF44,AF71,AF95,AF100:AF108,AF152:AF166,AF171:AF176)</f>
        <v>0.23749999999999996</v>
      </c>
      <c r="AA202" s="907">
        <f>+AVERAGE(AH17,AH44,AH71,AH95,AH100:AH108,AH152:AH166,AH171:AH176)</f>
        <v>0</v>
      </c>
      <c r="AB202" s="907">
        <f>+AVERAGE(AJ17,AJ44,AJ71,AJ95,AJ100:AJ108,AJ152:AJ166,AJ171:AJ176)</f>
        <v>0</v>
      </c>
      <c r="AC202" s="908">
        <f>+AVERAGE(AL17,AL44,AL71,AL95,AL100:AL108,AL152:AL166,AL171:AL176)</f>
        <v>0.17563725490196078</v>
      </c>
      <c r="AD202" s="902"/>
    </row>
    <row r="203" spans="21:30" ht="18" customHeight="1">
      <c r="U203" s="903" t="s">
        <v>1213</v>
      </c>
      <c r="V203" s="904"/>
      <c r="W203" s="904"/>
      <c r="X203" s="905"/>
      <c r="Y203" s="906">
        <f>+AVERAGE(AD20:AD24,AD61,AD76)</f>
        <v>1</v>
      </c>
      <c r="Z203" s="907">
        <f>+AVERAGE(AF20:AF24,AF61,AF76)</f>
        <v>1</v>
      </c>
      <c r="AA203" s="907">
        <f>+AVERAGE(AH20:AH24,AH61,AH76)</f>
        <v>0</v>
      </c>
      <c r="AB203" s="907">
        <f>+AVERAGE(AJ20:AJ24,AJ61,AJ76)</f>
        <v>0</v>
      </c>
      <c r="AC203" s="908">
        <f>+AVERAGE(AL20:AL24,AL61,AL76)</f>
        <v>0.5714285714285714</v>
      </c>
      <c r="AD203" s="902"/>
    </row>
    <row r="204" spans="21:30" ht="18" customHeight="1">
      <c r="U204" s="903" t="s">
        <v>1214</v>
      </c>
      <c r="V204" s="904"/>
      <c r="W204" s="904"/>
      <c r="X204" s="905"/>
      <c r="Y204" s="906" t="str">
        <f>+AD109</f>
        <v xml:space="preserve"> -</v>
      </c>
      <c r="Z204" s="907">
        <f>+AF109</f>
        <v>0</v>
      </c>
      <c r="AA204" s="907">
        <f>+AH109</f>
        <v>0</v>
      </c>
      <c r="AB204" s="907">
        <f>+AJ109</f>
        <v>0</v>
      </c>
      <c r="AC204" s="908">
        <f>+AL109</f>
        <v>0</v>
      </c>
      <c r="AD204" s="902"/>
    </row>
    <row r="205" spans="21:30" ht="18" customHeight="1">
      <c r="U205" s="903" t="s">
        <v>1215</v>
      </c>
      <c r="V205" s="904"/>
      <c r="W205" s="904"/>
      <c r="X205" s="905"/>
      <c r="Y205" s="906">
        <f>+AVERAGE(AD33:AD34,AD46,AD48:AD70,AD72:AD74,AD98,AD137:AD144,AD146:AD150)</f>
        <v>0.9572222222222222</v>
      </c>
      <c r="Z205" s="907">
        <f>+AVERAGE(AF33:AF34,AF46,AF48:AF70,AF72:AF74,AF98,AF137:AF144,AF146:AF150)</f>
        <v>0.60931451612903254</v>
      </c>
      <c r="AA205" s="907">
        <f>+AVERAGE(AH33:AH34,AH46,AH48:AH70,AH72:AH74,AH98,AH137:AH144,AH146:AH150)</f>
        <v>0</v>
      </c>
      <c r="AB205" s="907">
        <f>+AVERAGE(AJ33:AJ34,AJ46,AJ48:AJ70,AJ72:AJ74,AJ98,AJ137:AJ144,AJ146:AJ150)</f>
        <v>0</v>
      </c>
      <c r="AC205" s="908">
        <f>+AVERAGE(AL33:AL34,AL46,AL48:AL70,AL72:AL74,AL98,AL137:AL144,AL146:AL150)</f>
        <v>0.35492846068660022</v>
      </c>
      <c r="AD205" s="902"/>
    </row>
    <row r="206" spans="21:30" ht="18" customHeight="1">
      <c r="U206" s="903" t="s">
        <v>1216</v>
      </c>
      <c r="V206" s="904"/>
      <c r="W206" s="904"/>
      <c r="X206" s="905"/>
      <c r="Y206" s="906">
        <f>+AVERAGE(AD99,AD168)</f>
        <v>1</v>
      </c>
      <c r="Z206" s="907">
        <f>+AVERAGE(AF99,AF168)</f>
        <v>1</v>
      </c>
      <c r="AA206" s="907">
        <f>+AVERAGE(AH99,AH168)</f>
        <v>0</v>
      </c>
      <c r="AB206" s="907">
        <f>+AVERAGE(AJ99,AJ168)</f>
        <v>0</v>
      </c>
      <c r="AC206" s="908">
        <f>+AVERAGE(AL99,AL168)</f>
        <v>0.375</v>
      </c>
      <c r="AD206" s="902"/>
    </row>
    <row r="207" spans="21:30" ht="18" customHeight="1" thickBot="1">
      <c r="U207" s="909" t="s">
        <v>94</v>
      </c>
      <c r="V207" s="910"/>
      <c r="W207" s="910"/>
      <c r="X207" s="911"/>
      <c r="Y207" s="912">
        <f>+AD47</f>
        <v>1</v>
      </c>
      <c r="Z207" s="913">
        <f>+AF47</f>
        <v>1</v>
      </c>
      <c r="AA207" s="913">
        <f>+AH47</f>
        <v>0</v>
      </c>
      <c r="AB207" s="913">
        <f>+AJ47</f>
        <v>0</v>
      </c>
      <c r="AC207" s="914">
        <f>+AL47</f>
        <v>0.5</v>
      </c>
      <c r="AD207" s="902"/>
    </row>
  </sheetData>
  <sheetProtection password="DAEB" sheet="1" objects="1" scenarios="1"/>
  <autoFilter ref="A10:BO182">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191">
    <mergeCell ref="U196:X196"/>
    <mergeCell ref="U195:X195"/>
    <mergeCell ref="U194:X194"/>
    <mergeCell ref="U193:X193"/>
    <mergeCell ref="U192:X192"/>
    <mergeCell ref="U190:X190"/>
    <mergeCell ref="U189:X189"/>
    <mergeCell ref="U188:X188"/>
    <mergeCell ref="U187:X187"/>
    <mergeCell ref="U191:X191"/>
    <mergeCell ref="U205:X205"/>
    <mergeCell ref="U204:X204"/>
    <mergeCell ref="U203:X203"/>
    <mergeCell ref="U202:X202"/>
    <mergeCell ref="U201:X201"/>
    <mergeCell ref="U200:X200"/>
    <mergeCell ref="U199:X199"/>
    <mergeCell ref="U198:X198"/>
    <mergeCell ref="U197:X197"/>
    <mergeCell ref="U207:X207"/>
    <mergeCell ref="U206:X206"/>
    <mergeCell ref="AI10:AJ10"/>
    <mergeCell ref="BH9:BL9"/>
    <mergeCell ref="BM8:BM10"/>
    <mergeCell ref="C11:C182"/>
    <mergeCell ref="B11:B182"/>
    <mergeCell ref="G176:G181"/>
    <mergeCell ref="H176:H181"/>
    <mergeCell ref="G164:G169"/>
    <mergeCell ref="H164:H169"/>
    <mergeCell ref="F170:F175"/>
    <mergeCell ref="F176:F181"/>
    <mergeCell ref="G152:G157"/>
    <mergeCell ref="H152:H157"/>
    <mergeCell ref="G158:G163"/>
    <mergeCell ref="H158:H163"/>
    <mergeCell ref="G170:G175"/>
    <mergeCell ref="H170:H175"/>
    <mergeCell ref="I170:I175"/>
    <mergeCell ref="F164:F169"/>
    <mergeCell ref="I147:I150"/>
    <mergeCell ref="I164:I169"/>
    <mergeCell ref="F137:F141"/>
    <mergeCell ref="F142:F146"/>
    <mergeCell ref="G137:G141"/>
    <mergeCell ref="H137:H141"/>
    <mergeCell ref="F152:F157"/>
    <mergeCell ref="F158:F163"/>
    <mergeCell ref="F147:F150"/>
    <mergeCell ref="G147:G150"/>
    <mergeCell ref="H147:H150"/>
    <mergeCell ref="I158:I163"/>
    <mergeCell ref="I152:I157"/>
    <mergeCell ref="G117:G125"/>
    <mergeCell ref="H117:H125"/>
    <mergeCell ref="I142:I146"/>
    <mergeCell ref="I137:I141"/>
    <mergeCell ref="G142:G146"/>
    <mergeCell ref="H142:H146"/>
    <mergeCell ref="G126:G135"/>
    <mergeCell ref="H126:H135"/>
    <mergeCell ref="F78:F87"/>
    <mergeCell ref="G78:G87"/>
    <mergeCell ref="H78:H87"/>
    <mergeCell ref="F64:F76"/>
    <mergeCell ref="G64:G76"/>
    <mergeCell ref="H64:H76"/>
    <mergeCell ref="F25:F37"/>
    <mergeCell ref="G25:G37"/>
    <mergeCell ref="H25:H37"/>
    <mergeCell ref="F51:F63"/>
    <mergeCell ref="G51:G63"/>
    <mergeCell ref="H51:H63"/>
    <mergeCell ref="F11:F24"/>
    <mergeCell ref="G11:G24"/>
    <mergeCell ref="F38:F50"/>
    <mergeCell ref="G38:G50"/>
    <mergeCell ref="H38:H50"/>
    <mergeCell ref="H11:H24"/>
    <mergeCell ref="I25:I37"/>
    <mergeCell ref="I51:I63"/>
    <mergeCell ref="I64:I76"/>
    <mergeCell ref="F98:F107"/>
    <mergeCell ref="G98:G107"/>
    <mergeCell ref="H98:H107"/>
    <mergeCell ref="F88:F97"/>
    <mergeCell ref="G88:G97"/>
    <mergeCell ref="H88:H97"/>
    <mergeCell ref="I98:I107"/>
    <mergeCell ref="K152:K160"/>
    <mergeCell ref="J152:J160"/>
    <mergeCell ref="E152:E181"/>
    <mergeCell ref="D152:D181"/>
    <mergeCell ref="F108:F116"/>
    <mergeCell ref="G108:G116"/>
    <mergeCell ref="H108:H116"/>
    <mergeCell ref="E137:E150"/>
    <mergeCell ref="D137:D150"/>
    <mergeCell ref="K176:K181"/>
    <mergeCell ref="J176:J181"/>
    <mergeCell ref="K171:K175"/>
    <mergeCell ref="J171:J175"/>
    <mergeCell ref="K163:K170"/>
    <mergeCell ref="J163:J170"/>
    <mergeCell ref="K161:K162"/>
    <mergeCell ref="J161:J162"/>
    <mergeCell ref="K148:K150"/>
    <mergeCell ref="J148:J150"/>
    <mergeCell ref="J146:J147"/>
    <mergeCell ref="K146:K147"/>
    <mergeCell ref="J137:J140"/>
    <mergeCell ref="J141:J145"/>
    <mergeCell ref="K141:K145"/>
    <mergeCell ref="K137:K140"/>
    <mergeCell ref="J82:J84"/>
    <mergeCell ref="K82:K84"/>
    <mergeCell ref="J78:J81"/>
    <mergeCell ref="K78:K81"/>
    <mergeCell ref="E78:E135"/>
    <mergeCell ref="I78:I87"/>
    <mergeCell ref="I88:I97"/>
    <mergeCell ref="D78:D135"/>
    <mergeCell ref="F117:F125"/>
    <mergeCell ref="F126:F135"/>
    <mergeCell ref="K113:K117"/>
    <mergeCell ref="J113:J117"/>
    <mergeCell ref="K100:K112"/>
    <mergeCell ref="J100:J112"/>
    <mergeCell ref="J85:J99"/>
    <mergeCell ref="K85:K99"/>
    <mergeCell ref="K130:K135"/>
    <mergeCell ref="J130:J135"/>
    <mergeCell ref="K121:K129"/>
    <mergeCell ref="J121:J129"/>
    <mergeCell ref="K118:K120"/>
    <mergeCell ref="J118:J120"/>
    <mergeCell ref="J11:J13"/>
    <mergeCell ref="K20:K34"/>
    <mergeCell ref="K14:K19"/>
    <mergeCell ref="K11:K13"/>
    <mergeCell ref="D11:D76"/>
    <mergeCell ref="E11:E76"/>
    <mergeCell ref="K48:K56"/>
    <mergeCell ref="J48:J56"/>
    <mergeCell ref="K35:K47"/>
    <mergeCell ref="J35:J47"/>
    <mergeCell ref="J20:J34"/>
    <mergeCell ref="J14:J19"/>
    <mergeCell ref="J72:J76"/>
    <mergeCell ref="K72:K76"/>
    <mergeCell ref="K61:K71"/>
    <mergeCell ref="J61:J71"/>
    <mergeCell ref="K57:K60"/>
    <mergeCell ref="J57:J60"/>
    <mergeCell ref="I11:I24"/>
    <mergeCell ref="B3:BO3"/>
    <mergeCell ref="B4:BO4"/>
    <mergeCell ref="B5:BO5"/>
    <mergeCell ref="B8:B10"/>
    <mergeCell ref="C8:C10"/>
    <mergeCell ref="D8:D10"/>
    <mergeCell ref="E8:E10"/>
    <mergeCell ref="F8:F10"/>
    <mergeCell ref="G8:G10"/>
    <mergeCell ref="J8:J10"/>
    <mergeCell ref="K8:K10"/>
    <mergeCell ref="L8:L10"/>
    <mergeCell ref="M8:M10"/>
    <mergeCell ref="AN8:BG8"/>
    <mergeCell ref="BN8:BN10"/>
    <mergeCell ref="AN9:AR9"/>
    <mergeCell ref="AS9:AW9"/>
    <mergeCell ref="AX9:BB9"/>
    <mergeCell ref="BC9:BG9"/>
    <mergeCell ref="H8:I10"/>
    <mergeCell ref="AC10:AD10"/>
    <mergeCell ref="AE10:AF10"/>
    <mergeCell ref="AG10:AH10"/>
    <mergeCell ref="I38:I50"/>
    <mergeCell ref="I108:I116"/>
    <mergeCell ref="I117:I125"/>
    <mergeCell ref="I126:I135"/>
    <mergeCell ref="I176:I181"/>
    <mergeCell ref="N8:X9"/>
    <mergeCell ref="W10:X10"/>
    <mergeCell ref="Q10:R10"/>
    <mergeCell ref="S10:T10"/>
    <mergeCell ref="U10:V10"/>
    <mergeCell ref="Y8:AB9"/>
    <mergeCell ref="AC8:AM9"/>
    <mergeCell ref="AK10:AM10"/>
  </mergeCells>
  <conditionalFormatting sqref="AM1:AM76 AM78:AM135 AM137:AM150 AM152:AM181 AM184:AM1048576">
    <cfRule type="iconSet" priority="6">
      <iconSet iconSet="4Arrows" showValue="0">
        <cfvo type="percent" val="0"/>
        <cfvo type="num" val="0.14000000000000001"/>
        <cfvo type="num" val="0.16"/>
        <cfvo type="num" val="0.18"/>
      </iconSet>
    </cfRule>
  </conditionalFormatting>
  <conditionalFormatting sqref="AM77">
    <cfRule type="iconSet" priority="5">
      <iconSet iconSet="4Arrows" showValue="0">
        <cfvo type="percent" val="0"/>
        <cfvo type="num" val="0.14000000000000001"/>
        <cfvo type="num" val="0.16"/>
        <cfvo type="num" val="0.18"/>
      </iconSet>
    </cfRule>
  </conditionalFormatting>
  <conditionalFormatting sqref="AM136">
    <cfRule type="iconSet" priority="4">
      <iconSet iconSet="4Arrows" showValue="0">
        <cfvo type="percent" val="0"/>
        <cfvo type="num" val="0.14000000000000001"/>
        <cfvo type="num" val="0.16"/>
        <cfvo type="num" val="0.18"/>
      </iconSet>
    </cfRule>
  </conditionalFormatting>
  <conditionalFormatting sqref="AM151">
    <cfRule type="iconSet" priority="3">
      <iconSet iconSet="4Arrows" showValue="0">
        <cfvo type="percent" val="0"/>
        <cfvo type="num" val="0.14000000000000001"/>
        <cfvo type="num" val="0.16"/>
        <cfvo type="num" val="0.18"/>
      </iconSet>
    </cfRule>
  </conditionalFormatting>
  <conditionalFormatting sqref="AM182">
    <cfRule type="iconSet" priority="2">
      <iconSet iconSet="4Arrows" showValue="0">
        <cfvo type="percent" val="0"/>
        <cfvo type="num" val="0.14000000000000001"/>
        <cfvo type="num" val="0.16"/>
        <cfvo type="num" val="0.18"/>
      </iconSet>
    </cfRule>
  </conditionalFormatting>
  <conditionalFormatting sqref="AM183">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179"/>
  <sheetViews>
    <sheetView topLeftCell="A7" workbookViewId="0">
      <pane ySplit="4" topLeftCell="A11" activePane="bottomLeft" state="frozen"/>
      <selection activeCell="A7" sqref="A7"/>
      <selection pane="bottomLeft" activeCell="B8" sqref="B8:B10"/>
    </sheetView>
  </sheetViews>
  <sheetFormatPr baseColWidth="10" defaultRowHeight="26" x14ac:dyDescent="0"/>
  <cols>
    <col min="1" max="1" width="2.42578125" style="159" customWidth="1"/>
    <col min="2" max="2" width="10.7109375" style="159"/>
    <col min="3" max="3" width="18.85546875" style="159" customWidth="1"/>
    <col min="4" max="4" width="11" style="159" customWidth="1"/>
    <col min="5" max="5" width="19.7109375" style="159" customWidth="1"/>
    <col min="6" max="6" width="20.85546875" style="159" customWidth="1"/>
    <col min="7" max="7" width="10.7109375" style="159"/>
    <col min="8" max="8" width="13.5703125" style="159" customWidth="1"/>
    <col min="9" max="9" width="6.7109375" style="159" hidden="1" customWidth="1"/>
    <col min="10" max="10" width="10.7109375" style="159"/>
    <col min="11" max="11" width="24.7109375" style="159" customWidth="1"/>
    <col min="12" max="12" width="55.7109375" style="159" customWidth="1"/>
    <col min="13" max="13" width="11.5703125" style="159" customWidth="1"/>
    <col min="14" max="14" width="55.7109375" style="159" customWidth="1"/>
    <col min="15" max="15" width="11.140625" style="159" customWidth="1"/>
    <col min="16" max="16" width="13" style="159" customWidth="1"/>
    <col min="17" max="17" width="11.140625" style="159" customWidth="1"/>
    <col min="18" max="18" width="6.7109375" style="159" hidden="1" customWidth="1"/>
    <col min="19" max="19" width="11.85546875" style="159" customWidth="1"/>
    <col min="20" max="20" width="6.7109375" style="159" hidden="1" customWidth="1"/>
    <col min="21" max="21" width="11.85546875" style="159" customWidth="1"/>
    <col min="22" max="22" width="6.7109375" style="159" hidden="1" customWidth="1"/>
    <col min="23" max="23" width="11.85546875" style="159" customWidth="1"/>
    <col min="24" max="24" width="6.7109375" style="159" hidden="1" customWidth="1"/>
    <col min="25" max="28" width="12.7109375" style="159" customWidth="1"/>
    <col min="29" max="29" width="10.7109375" style="159" customWidth="1"/>
    <col min="30" max="30" width="6.7109375" style="159" hidden="1" customWidth="1"/>
    <col min="31" max="31" width="10.7109375" style="159" customWidth="1"/>
    <col min="32" max="32" width="6.7109375" style="159" hidden="1" customWidth="1"/>
    <col min="33" max="33" width="10.7109375" style="159" customWidth="1"/>
    <col min="34" max="34" width="6.7109375" style="159" hidden="1" customWidth="1"/>
    <col min="35" max="35" width="10.7109375" style="159" customWidth="1"/>
    <col min="36" max="36" width="6.7109375" style="159" hidden="1" customWidth="1"/>
    <col min="37" max="37" width="9.7109375" style="159" customWidth="1"/>
    <col min="38" max="38" width="6.7109375" style="159" hidden="1" customWidth="1"/>
    <col min="39" max="39" width="8.7109375" style="890" customWidth="1"/>
    <col min="40" max="42" width="16.28515625" style="159" customWidth="1"/>
    <col min="43" max="44" width="14.7109375" style="159" customWidth="1"/>
    <col min="45" max="47" width="16.28515625" style="159" customWidth="1"/>
    <col min="48" max="49" width="14.7109375" style="159" customWidth="1"/>
    <col min="50" max="52" width="16.28515625" style="159" customWidth="1"/>
    <col min="53" max="54" width="14.7109375" style="159" customWidth="1"/>
    <col min="55" max="57" width="16.28515625" style="159" customWidth="1"/>
    <col min="58" max="59" width="14.7109375" style="159" customWidth="1"/>
    <col min="60" max="62" width="16.28515625" style="159" customWidth="1"/>
    <col min="63" max="64" width="14.7109375" style="159" customWidth="1"/>
    <col min="65" max="65" width="30.7109375" style="159" customWidth="1"/>
    <col min="66" max="66" width="21.28515625" style="159" customWidth="1"/>
    <col min="67" max="67" width="20.7109375" style="159" customWidth="1"/>
    <col min="68" max="16384" width="10.7109375" style="159"/>
  </cols>
  <sheetData>
    <row r="1" spans="2:67">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2"/>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row>
    <row r="2" spans="2:67">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2"/>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row>
    <row r="3" spans="2:67" ht="15">
      <c r="B3" s="774" t="s">
        <v>0</v>
      </c>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row>
    <row r="4" spans="2:67" ht="15">
      <c r="B4" s="774" t="s">
        <v>15</v>
      </c>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row>
    <row r="5" spans="2:67" ht="15">
      <c r="B5" s="774" t="s">
        <v>21</v>
      </c>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row>
    <row r="6" spans="2:67" ht="14.25" customHeight="1">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5"/>
      <c r="AN6" s="770"/>
      <c r="AO6" s="770"/>
      <c r="AP6" s="770"/>
      <c r="AQ6" s="770"/>
      <c r="AR6" s="770"/>
      <c r="AS6" s="770"/>
      <c r="AT6" s="770"/>
      <c r="AU6" s="770"/>
      <c r="AV6" s="770"/>
      <c r="AW6" s="770"/>
      <c r="AX6" s="770"/>
      <c r="AY6" s="770"/>
      <c r="AZ6" s="770"/>
      <c r="BA6" s="770"/>
      <c r="BB6" s="770"/>
      <c r="BC6" s="770"/>
      <c r="BD6" s="770"/>
      <c r="BE6" s="770"/>
      <c r="BF6" s="770"/>
      <c r="BG6" s="770"/>
      <c r="BH6" s="770"/>
      <c r="BI6" s="770"/>
      <c r="BJ6" s="770"/>
      <c r="BK6" s="770"/>
      <c r="BL6" s="770"/>
      <c r="BM6" s="770"/>
      <c r="BN6" s="770"/>
      <c r="BO6" s="770"/>
    </row>
    <row r="7" spans="2:67" ht="14.25" customHeight="1" thickBot="1">
      <c r="B7" s="778"/>
      <c r="C7" s="778"/>
      <c r="D7" s="780"/>
      <c r="E7" s="780"/>
      <c r="F7" s="6"/>
      <c r="G7" s="6"/>
      <c r="H7" s="6"/>
      <c r="I7" s="6"/>
      <c r="J7" s="6"/>
      <c r="K7" s="777"/>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81"/>
      <c r="AN7" s="782"/>
      <c r="AO7" s="782"/>
      <c r="AP7" s="778"/>
      <c r="AQ7" s="778"/>
      <c r="AR7" s="778"/>
      <c r="AS7" s="782"/>
      <c r="AT7" s="782"/>
      <c r="AU7" s="782"/>
      <c r="AV7" s="782"/>
      <c r="AW7" s="778"/>
      <c r="AX7" s="782"/>
      <c r="AY7" s="782"/>
      <c r="AZ7" s="782"/>
      <c r="BA7" s="782"/>
      <c r="BB7" s="778"/>
      <c r="BC7" s="782"/>
      <c r="BD7" s="782"/>
      <c r="BE7" s="782"/>
      <c r="BF7" s="782"/>
      <c r="BG7" s="778"/>
      <c r="BH7" s="778"/>
      <c r="BI7" s="778"/>
      <c r="BJ7" s="778"/>
      <c r="BK7" s="778"/>
      <c r="BL7" s="778"/>
      <c r="BM7" s="778"/>
      <c r="BN7" s="778"/>
    </row>
    <row r="8" spans="2:67" ht="15" customHeight="1" thickBot="1">
      <c r="B8" s="597" t="s">
        <v>7</v>
      </c>
      <c r="C8" s="597" t="s">
        <v>12</v>
      </c>
      <c r="D8" s="597" t="s">
        <v>7</v>
      </c>
      <c r="E8" s="597" t="s">
        <v>13</v>
      </c>
      <c r="F8" s="599" t="s">
        <v>8</v>
      </c>
      <c r="G8" s="571" t="s">
        <v>9</v>
      </c>
      <c r="H8" s="570" t="s">
        <v>1</v>
      </c>
      <c r="I8" s="599"/>
      <c r="J8" s="577" t="s">
        <v>7</v>
      </c>
      <c r="K8" s="602" t="s">
        <v>2</v>
      </c>
      <c r="L8" s="602" t="s">
        <v>10</v>
      </c>
      <c r="M8" s="602" t="s">
        <v>14</v>
      </c>
      <c r="N8" s="570" t="s">
        <v>3</v>
      </c>
      <c r="O8" s="571"/>
      <c r="P8" s="571"/>
      <c r="Q8" s="571"/>
      <c r="R8" s="571"/>
      <c r="S8" s="571"/>
      <c r="T8" s="571"/>
      <c r="U8" s="571"/>
      <c r="V8" s="571"/>
      <c r="W8" s="571"/>
      <c r="X8" s="578"/>
      <c r="Y8" s="577" t="s">
        <v>1189</v>
      </c>
      <c r="Z8" s="571"/>
      <c r="AA8" s="571"/>
      <c r="AB8" s="578"/>
      <c r="AC8" s="577" t="s">
        <v>1190</v>
      </c>
      <c r="AD8" s="571"/>
      <c r="AE8" s="571"/>
      <c r="AF8" s="571"/>
      <c r="AG8" s="571"/>
      <c r="AH8" s="571"/>
      <c r="AI8" s="571"/>
      <c r="AJ8" s="571"/>
      <c r="AK8" s="571"/>
      <c r="AL8" s="571"/>
      <c r="AM8" s="578"/>
      <c r="AN8" s="671" t="s">
        <v>1201</v>
      </c>
      <c r="AO8" s="604"/>
      <c r="AP8" s="604"/>
      <c r="AQ8" s="604"/>
      <c r="AR8" s="604"/>
      <c r="AS8" s="604"/>
      <c r="AT8" s="604"/>
      <c r="AU8" s="604"/>
      <c r="AV8" s="604"/>
      <c r="AW8" s="604"/>
      <c r="AX8" s="604"/>
      <c r="AY8" s="604"/>
      <c r="AZ8" s="604"/>
      <c r="BA8" s="604"/>
      <c r="BB8" s="604"/>
      <c r="BC8" s="604"/>
      <c r="BD8" s="604"/>
      <c r="BE8" s="604"/>
      <c r="BF8" s="604"/>
      <c r="BG8" s="604"/>
      <c r="BH8" s="672"/>
      <c r="BI8" s="672"/>
      <c r="BJ8" s="672"/>
      <c r="BK8" s="672"/>
      <c r="BL8" s="673"/>
      <c r="BM8" s="654" t="s">
        <v>1218</v>
      </c>
      <c r="BN8" s="674" t="s">
        <v>11</v>
      </c>
    </row>
    <row r="9" spans="2:67" ht="15" customHeight="1" thickBot="1">
      <c r="B9" s="598"/>
      <c r="C9" s="598"/>
      <c r="D9" s="598"/>
      <c r="E9" s="598"/>
      <c r="F9" s="600"/>
      <c r="G9" s="601"/>
      <c r="H9" s="609"/>
      <c r="I9" s="600"/>
      <c r="J9" s="670"/>
      <c r="K9" s="603"/>
      <c r="L9" s="603"/>
      <c r="M9" s="603"/>
      <c r="N9" s="572"/>
      <c r="O9" s="573"/>
      <c r="P9" s="573"/>
      <c r="Q9" s="573"/>
      <c r="R9" s="573"/>
      <c r="S9" s="573"/>
      <c r="T9" s="573"/>
      <c r="U9" s="573"/>
      <c r="V9" s="573"/>
      <c r="W9" s="573"/>
      <c r="X9" s="580"/>
      <c r="Y9" s="579"/>
      <c r="Z9" s="573"/>
      <c r="AA9" s="573"/>
      <c r="AB9" s="580"/>
      <c r="AC9" s="579"/>
      <c r="AD9" s="573"/>
      <c r="AE9" s="573"/>
      <c r="AF9" s="573"/>
      <c r="AG9" s="573"/>
      <c r="AH9" s="573"/>
      <c r="AI9" s="573"/>
      <c r="AJ9" s="573"/>
      <c r="AK9" s="573"/>
      <c r="AL9" s="573"/>
      <c r="AM9" s="580"/>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78" t="s">
        <v>931</v>
      </c>
      <c r="BI9" s="679"/>
      <c r="BJ9" s="679"/>
      <c r="BK9" s="679"/>
      <c r="BL9" s="680"/>
      <c r="BM9" s="655"/>
      <c r="BN9" s="675"/>
    </row>
    <row r="10" spans="2:67" ht="30" customHeight="1" thickBot="1">
      <c r="B10" s="669"/>
      <c r="C10" s="669"/>
      <c r="D10" s="598"/>
      <c r="E10" s="598"/>
      <c r="F10" s="600"/>
      <c r="G10" s="601"/>
      <c r="H10" s="610"/>
      <c r="I10" s="611"/>
      <c r="J10" s="670"/>
      <c r="K10" s="603"/>
      <c r="L10" s="603"/>
      <c r="M10" s="603"/>
      <c r="N10" s="27" t="s">
        <v>4</v>
      </c>
      <c r="O10" s="27" t="s">
        <v>9</v>
      </c>
      <c r="P10" s="27" t="s">
        <v>5</v>
      </c>
      <c r="Q10" s="574">
        <v>2016</v>
      </c>
      <c r="R10" s="576"/>
      <c r="S10" s="574">
        <v>2017</v>
      </c>
      <c r="T10" s="576"/>
      <c r="U10" s="574">
        <v>2018</v>
      </c>
      <c r="V10" s="576"/>
      <c r="W10" s="574">
        <v>2019</v>
      </c>
      <c r="X10" s="676"/>
      <c r="Y10" s="227">
        <v>2016</v>
      </c>
      <c r="Z10" s="27">
        <v>2017</v>
      </c>
      <c r="AA10" s="27">
        <v>2018</v>
      </c>
      <c r="AB10" s="229">
        <v>2019</v>
      </c>
      <c r="AC10" s="784">
        <v>2016</v>
      </c>
      <c r="AD10" s="785"/>
      <c r="AE10" s="785">
        <v>2017</v>
      </c>
      <c r="AF10" s="785"/>
      <c r="AG10" s="785">
        <v>2018</v>
      </c>
      <c r="AH10" s="785"/>
      <c r="AI10" s="785">
        <v>2019</v>
      </c>
      <c r="AJ10" s="785"/>
      <c r="AK10" s="785" t="s">
        <v>931</v>
      </c>
      <c r="AL10" s="785"/>
      <c r="AM10" s="786"/>
      <c r="AN10" s="273" t="s">
        <v>1186</v>
      </c>
      <c r="AO10" s="274" t="s">
        <v>1187</v>
      </c>
      <c r="AP10" s="274" t="s">
        <v>1188</v>
      </c>
      <c r="AQ10" s="563" t="s">
        <v>1191</v>
      </c>
      <c r="AR10" s="275" t="s">
        <v>1192</v>
      </c>
      <c r="AS10" s="273" t="s">
        <v>1186</v>
      </c>
      <c r="AT10" s="274" t="s">
        <v>1187</v>
      </c>
      <c r="AU10" s="274" t="s">
        <v>1188</v>
      </c>
      <c r="AV10" s="563" t="s">
        <v>1191</v>
      </c>
      <c r="AW10" s="275" t="s">
        <v>1192</v>
      </c>
      <c r="AX10" s="273" t="s">
        <v>1186</v>
      </c>
      <c r="AY10" s="274" t="s">
        <v>1187</v>
      </c>
      <c r="AZ10" s="274" t="s">
        <v>1188</v>
      </c>
      <c r="BA10" s="563" t="s">
        <v>1191</v>
      </c>
      <c r="BB10" s="275" t="s">
        <v>1192</v>
      </c>
      <c r="BC10" s="273" t="s">
        <v>1186</v>
      </c>
      <c r="BD10" s="274" t="s">
        <v>1187</v>
      </c>
      <c r="BE10" s="274" t="s">
        <v>1188</v>
      </c>
      <c r="BF10" s="563" t="s">
        <v>1191</v>
      </c>
      <c r="BG10" s="275" t="s">
        <v>1192</v>
      </c>
      <c r="BH10" s="273" t="s">
        <v>1186</v>
      </c>
      <c r="BI10" s="274" t="s">
        <v>1187</v>
      </c>
      <c r="BJ10" s="274" t="s">
        <v>1188</v>
      </c>
      <c r="BK10" s="563" t="s">
        <v>1191</v>
      </c>
      <c r="BL10" s="275" t="s">
        <v>1192</v>
      </c>
      <c r="BM10" s="656"/>
      <c r="BN10" s="609"/>
      <c r="BO10" s="787" t="s">
        <v>6</v>
      </c>
    </row>
    <row r="11" spans="2:67" ht="30" customHeight="1">
      <c r="B11" s="788">
        <f>+RESUMEN!J38</f>
        <v>0.2151885762680493</v>
      </c>
      <c r="C11" s="915" t="s">
        <v>688</v>
      </c>
      <c r="D11" s="916">
        <f>+RESUMEN!J39</f>
        <v>0.16297949735449738</v>
      </c>
      <c r="E11" s="709" t="s">
        <v>307</v>
      </c>
      <c r="F11" s="632" t="s">
        <v>304</v>
      </c>
      <c r="G11" s="917">
        <v>1.2999999999999999E-2</v>
      </c>
      <c r="H11" s="917">
        <v>1.2E-2</v>
      </c>
      <c r="I11" s="918">
        <f>+H11-G11</f>
        <v>-9.9999999999999915E-4</v>
      </c>
      <c r="J11" s="793">
        <f>+RESUMEN!J40</f>
        <v>0.47916666666666669</v>
      </c>
      <c r="K11" s="794" t="s">
        <v>296</v>
      </c>
      <c r="L11" s="111" t="s">
        <v>243</v>
      </c>
      <c r="M11" s="127">
        <v>2210713</v>
      </c>
      <c r="N11" s="22" t="s">
        <v>1406</v>
      </c>
      <c r="O11" s="33">
        <v>9</v>
      </c>
      <c r="P11" s="84">
        <v>16</v>
      </c>
      <c r="Q11" s="84">
        <v>4</v>
      </c>
      <c r="R11" s="307">
        <f>+Q11/P11</f>
        <v>0.25</v>
      </c>
      <c r="S11" s="84">
        <v>4</v>
      </c>
      <c r="T11" s="307">
        <f>+S11/P11</f>
        <v>0.25</v>
      </c>
      <c r="U11" s="84">
        <v>4</v>
      </c>
      <c r="V11" s="309">
        <f>+U11/P11</f>
        <v>0.25</v>
      </c>
      <c r="W11" s="40">
        <v>4</v>
      </c>
      <c r="X11" s="309">
        <f>+W11/P11</f>
        <v>0.25</v>
      </c>
      <c r="Y11" s="46">
        <v>8</v>
      </c>
      <c r="Z11" s="47">
        <v>0</v>
      </c>
      <c r="AA11" s="47">
        <v>0</v>
      </c>
      <c r="AB11" s="251">
        <v>0</v>
      </c>
      <c r="AC11" s="231">
        <f>IF(Q11=0," -",Y11/Q11)</f>
        <v>2</v>
      </c>
      <c r="AD11" s="795">
        <f>IF(Q11=0," -",IF(AC11&gt;100%,100%,AC11))</f>
        <v>1</v>
      </c>
      <c r="AE11" s="87">
        <f>IF(S11=0," -",Z11/S11)</f>
        <v>0</v>
      </c>
      <c r="AF11" s="795">
        <f>IF(S11=0," -",IF(AE11&gt;100%,100%,AE11))</f>
        <v>0</v>
      </c>
      <c r="AG11" s="87">
        <f>IF(U11=0," -",AA11/U11)</f>
        <v>0</v>
      </c>
      <c r="AH11" s="795">
        <f>IF(U11=0," -",IF(AG11&gt;100%,100%,AG11))</f>
        <v>0</v>
      </c>
      <c r="AI11" s="87">
        <f>IF(W11=0," -",AB11/W11)</f>
        <v>0</v>
      </c>
      <c r="AJ11" s="795">
        <f>IF(W11=0," -",IF(AI11&gt;100%,100%,AI11))</f>
        <v>0</v>
      </c>
      <c r="AK11" s="919">
        <f>+SUM(Y11:AB11)/P11</f>
        <v>0.5</v>
      </c>
      <c r="AL11" s="920">
        <f>+IF(AK11&gt;100%,100%,AK11)</f>
        <v>0.5</v>
      </c>
      <c r="AM11" s="921">
        <f>+AL11</f>
        <v>0.5</v>
      </c>
      <c r="AN11" s="55">
        <v>188000</v>
      </c>
      <c r="AO11" s="53">
        <v>18535</v>
      </c>
      <c r="AP11" s="53">
        <v>0</v>
      </c>
      <c r="AQ11" s="134">
        <f>IF(AN11=0," -",AO11/AN11)</f>
        <v>9.8590425531914896E-2</v>
      </c>
      <c r="AR11" s="276" t="str">
        <f>IF(AP11=0," -",IF(AO11=0,100%,AP11/AO11))</f>
        <v xml:space="preserve"> -</v>
      </c>
      <c r="AS11" s="55">
        <v>86000</v>
      </c>
      <c r="AT11" s="53">
        <v>0</v>
      </c>
      <c r="AU11" s="53">
        <v>0</v>
      </c>
      <c r="AV11" s="134">
        <f>IF(AS11=0," -",AT11/AS11)</f>
        <v>0</v>
      </c>
      <c r="AW11" s="276" t="str">
        <f>IF(AU11=0," -",IF(AT11=0,100%,AU11/AT11))</f>
        <v xml:space="preserve"> -</v>
      </c>
      <c r="AX11" s="52">
        <v>40000</v>
      </c>
      <c r="AY11" s="53">
        <v>0</v>
      </c>
      <c r="AZ11" s="53">
        <v>0</v>
      </c>
      <c r="BA11" s="134">
        <f>IF(AX11=0," -",AY11/AX11)</f>
        <v>0</v>
      </c>
      <c r="BB11" s="276" t="str">
        <f>IF(AZ11=0," -",IF(AY11=0,100%,AZ11/AY11))</f>
        <v xml:space="preserve"> -</v>
      </c>
      <c r="BC11" s="55">
        <v>40000</v>
      </c>
      <c r="BD11" s="53">
        <v>0</v>
      </c>
      <c r="BE11" s="53">
        <v>0</v>
      </c>
      <c r="BF11" s="134">
        <f>IF(BC11=0," -",BD11/BC11)</f>
        <v>0</v>
      </c>
      <c r="BG11" s="276" t="str">
        <f>IF(BE11=0," -",IF(BD11=0,100%,BE11/BD11))</f>
        <v xml:space="preserve"> -</v>
      </c>
      <c r="BH11" s="826">
        <f t="shared" ref="BH11:BJ12" si="0">+AN11+AS11+AX11+BC11</f>
        <v>354000</v>
      </c>
      <c r="BI11" s="827">
        <f t="shared" si="0"/>
        <v>18535</v>
      </c>
      <c r="BJ11" s="827">
        <f t="shared" si="0"/>
        <v>0</v>
      </c>
      <c r="BK11" s="383">
        <f>IF(BH11=0," -",BI11/BH11)</f>
        <v>5.2358757062146891E-2</v>
      </c>
      <c r="BL11" s="276" t="str">
        <f>IF(BJ11=0," -",IF(BI11=0,100%,BJ11/BI11))</f>
        <v xml:space="preserve"> -</v>
      </c>
      <c r="BM11" s="800" t="s">
        <v>1407</v>
      </c>
      <c r="BN11" s="801" t="s">
        <v>1398</v>
      </c>
      <c r="BO11" s="802" t="s">
        <v>1953</v>
      </c>
    </row>
    <row r="12" spans="2:67" ht="30" customHeight="1">
      <c r="B12" s="803"/>
      <c r="C12" s="871"/>
      <c r="D12" s="922"/>
      <c r="E12" s="710"/>
      <c r="F12" s="633"/>
      <c r="G12" s="923"/>
      <c r="H12" s="923"/>
      <c r="I12" s="924"/>
      <c r="J12" s="807"/>
      <c r="K12" s="808"/>
      <c r="L12" s="110" t="s">
        <v>244</v>
      </c>
      <c r="M12" s="122">
        <v>2210713</v>
      </c>
      <c r="N12" s="23" t="s">
        <v>1408</v>
      </c>
      <c r="O12" s="34">
        <v>321</v>
      </c>
      <c r="P12" s="54">
        <v>500</v>
      </c>
      <c r="Q12" s="54">
        <v>500</v>
      </c>
      <c r="R12" s="308">
        <v>0.25</v>
      </c>
      <c r="S12" s="54">
        <v>500</v>
      </c>
      <c r="T12" s="308">
        <v>0.25</v>
      </c>
      <c r="U12" s="54">
        <v>500</v>
      </c>
      <c r="V12" s="310">
        <v>0.25</v>
      </c>
      <c r="W12" s="41">
        <v>500</v>
      </c>
      <c r="X12" s="310">
        <v>0.25</v>
      </c>
      <c r="Y12" s="48">
        <v>5346</v>
      </c>
      <c r="Z12" s="49">
        <v>9</v>
      </c>
      <c r="AA12" s="49">
        <v>0</v>
      </c>
      <c r="AB12" s="252">
        <v>0</v>
      </c>
      <c r="AC12" s="233">
        <f t="shared" ref="AC12:AC75" si="1">IF(Q12=0," -",Y12/Q12)</f>
        <v>10.692</v>
      </c>
      <c r="AD12" s="568">
        <f t="shared" ref="AD12:AD75" si="2">IF(Q12=0," -",IF(AC12&gt;100%,100%,AC12))</f>
        <v>1</v>
      </c>
      <c r="AE12" s="79">
        <f t="shared" ref="AE12:AE75" si="3">IF(S12=0," -",Z12/S12)</f>
        <v>1.7999999999999999E-2</v>
      </c>
      <c r="AF12" s="568">
        <f t="shared" ref="AF12:AF75" si="4">IF(S12=0," -",IF(AE12&gt;100%,100%,AE12))</f>
        <v>1.7999999999999999E-2</v>
      </c>
      <c r="AG12" s="79">
        <f t="shared" ref="AG12:AG75" si="5">IF(U12=0," -",AA12/U12)</f>
        <v>0</v>
      </c>
      <c r="AH12" s="568">
        <f t="shared" ref="AH12:AH75" si="6">IF(U12=0," -",IF(AG12&gt;100%,100%,AG12))</f>
        <v>0</v>
      </c>
      <c r="AI12" s="79">
        <f t="shared" ref="AI12:AI75" si="7">IF(W12=0," -",AB12/W12)</f>
        <v>0</v>
      </c>
      <c r="AJ12" s="568">
        <f t="shared" ref="AJ12:AJ75" si="8">IF(W12=0," -",IF(AI12&gt;100%,100%,AI12))</f>
        <v>0</v>
      </c>
      <c r="AK12" s="925">
        <f t="shared" ref="AK12:AK74" si="9">+AVERAGE(Y12:AB12)/P12</f>
        <v>2.6775000000000002</v>
      </c>
      <c r="AL12" s="926">
        <f t="shared" ref="AL12:AL75" si="10">+IF(AK12&gt;100%,100%,AK12)</f>
        <v>1</v>
      </c>
      <c r="AM12" s="927">
        <f t="shared" ref="AM12:AM75" si="11">+AL12</f>
        <v>1</v>
      </c>
      <c r="AN12" s="49">
        <v>433000</v>
      </c>
      <c r="AO12" s="54">
        <v>350000</v>
      </c>
      <c r="AP12" s="54">
        <v>0</v>
      </c>
      <c r="AQ12" s="116">
        <f>IF(AN12=0," -",AO12/AN12)</f>
        <v>0.80831408775981528</v>
      </c>
      <c r="AR12" s="277" t="str">
        <f>IF(AP12=0," -",IF(AO12=0,100%,AP12/AO12))</f>
        <v xml:space="preserve"> -</v>
      </c>
      <c r="AS12" s="49">
        <v>567600</v>
      </c>
      <c r="AT12" s="54">
        <v>75525</v>
      </c>
      <c r="AU12" s="54">
        <v>0</v>
      </c>
      <c r="AV12" s="116">
        <f>IF(AS12=0," -",AT12/AS12)</f>
        <v>0.13306025369978858</v>
      </c>
      <c r="AW12" s="277" t="str">
        <f>IF(AU12=0," -",IF(AT12=0,100%,AU12/AT12))</f>
        <v xml:space="preserve"> -</v>
      </c>
      <c r="AX12" s="48">
        <v>622500</v>
      </c>
      <c r="AY12" s="54">
        <v>0</v>
      </c>
      <c r="AZ12" s="54">
        <v>0</v>
      </c>
      <c r="BA12" s="116">
        <f>IF(AX12=0," -",AY12/AX12)</f>
        <v>0</v>
      </c>
      <c r="BB12" s="277" t="str">
        <f>IF(AZ12=0," -",IF(AY12=0,100%,AZ12/AY12))</f>
        <v xml:space="preserve"> -</v>
      </c>
      <c r="BC12" s="49">
        <v>646012</v>
      </c>
      <c r="BD12" s="54">
        <v>0</v>
      </c>
      <c r="BE12" s="54">
        <v>0</v>
      </c>
      <c r="BF12" s="116">
        <f>IF(BC12=0," -",BD12/BC12)</f>
        <v>0</v>
      </c>
      <c r="BG12" s="277" t="str">
        <f>IF(BE12=0," -",IF(BD12=0,100%,BE12/BD12))</f>
        <v xml:space="preserve"> -</v>
      </c>
      <c r="BH12" s="811">
        <f t="shared" si="0"/>
        <v>2269112</v>
      </c>
      <c r="BI12" s="812">
        <f t="shared" si="0"/>
        <v>425525</v>
      </c>
      <c r="BJ12" s="812">
        <f t="shared" si="0"/>
        <v>0</v>
      </c>
      <c r="BK12" s="381">
        <f>IF(BH12=0," -",BI12/BH12)</f>
        <v>0.18752930661862438</v>
      </c>
      <c r="BL12" s="277" t="str">
        <f>IF(BJ12=0," -",IF(BI12=0,100%,BJ12/BI12))</f>
        <v xml:space="preserve"> -</v>
      </c>
      <c r="BM12" s="462" t="s">
        <v>1407</v>
      </c>
      <c r="BN12" s="186" t="s">
        <v>1398</v>
      </c>
      <c r="BO12" s="187" t="s">
        <v>1953</v>
      </c>
    </row>
    <row r="13" spans="2:67" ht="30" customHeight="1">
      <c r="B13" s="803"/>
      <c r="C13" s="871"/>
      <c r="D13" s="922"/>
      <c r="E13" s="710"/>
      <c r="F13" s="633"/>
      <c r="G13" s="923"/>
      <c r="H13" s="923"/>
      <c r="I13" s="924"/>
      <c r="J13" s="807"/>
      <c r="K13" s="808"/>
      <c r="L13" s="110" t="s">
        <v>245</v>
      </c>
      <c r="M13" s="122">
        <v>2210092</v>
      </c>
      <c r="N13" s="23" t="s">
        <v>1409</v>
      </c>
      <c r="O13" s="37">
        <v>0.41</v>
      </c>
      <c r="P13" s="79">
        <v>1</v>
      </c>
      <c r="Q13" s="79">
        <v>1</v>
      </c>
      <c r="R13" s="308">
        <v>0.25</v>
      </c>
      <c r="S13" s="79">
        <v>1</v>
      </c>
      <c r="T13" s="308">
        <v>0.25</v>
      </c>
      <c r="U13" s="79">
        <v>1</v>
      </c>
      <c r="V13" s="310">
        <v>0.25</v>
      </c>
      <c r="W13" s="116">
        <v>1</v>
      </c>
      <c r="X13" s="310">
        <v>0.25</v>
      </c>
      <c r="Y13" s="233">
        <v>0.5</v>
      </c>
      <c r="Z13" s="230">
        <v>0</v>
      </c>
      <c r="AA13" s="230">
        <v>0</v>
      </c>
      <c r="AB13" s="253">
        <v>0</v>
      </c>
      <c r="AC13" s="233">
        <f t="shared" si="1"/>
        <v>0.5</v>
      </c>
      <c r="AD13" s="568">
        <f t="shared" si="2"/>
        <v>0.5</v>
      </c>
      <c r="AE13" s="79">
        <f t="shared" si="3"/>
        <v>0</v>
      </c>
      <c r="AF13" s="568">
        <f t="shared" si="4"/>
        <v>0</v>
      </c>
      <c r="AG13" s="79">
        <f t="shared" si="5"/>
        <v>0</v>
      </c>
      <c r="AH13" s="568">
        <f t="shared" si="6"/>
        <v>0</v>
      </c>
      <c r="AI13" s="79">
        <f t="shared" si="7"/>
        <v>0</v>
      </c>
      <c r="AJ13" s="568">
        <f t="shared" si="8"/>
        <v>0</v>
      </c>
      <c r="AK13" s="925">
        <f t="shared" si="9"/>
        <v>0.125</v>
      </c>
      <c r="AL13" s="926">
        <f t="shared" si="10"/>
        <v>0.125</v>
      </c>
      <c r="AM13" s="927">
        <f t="shared" si="11"/>
        <v>0.125</v>
      </c>
      <c r="AN13" s="49">
        <v>26000</v>
      </c>
      <c r="AO13" s="54">
        <v>7500</v>
      </c>
      <c r="AP13" s="54">
        <v>0</v>
      </c>
      <c r="AQ13" s="116">
        <f t="shared" ref="AQ13:AQ76" si="12">IF(AN13=0," -",AO13/AN13)</f>
        <v>0.28846153846153844</v>
      </c>
      <c r="AR13" s="277" t="str">
        <f t="shared" ref="AR13:AR76" si="13">IF(AP13=0," -",IF(AO13=0,100%,AP13/AO13))</f>
        <v xml:space="preserve"> -</v>
      </c>
      <c r="AS13" s="49">
        <v>50000</v>
      </c>
      <c r="AT13" s="54">
        <v>0</v>
      </c>
      <c r="AU13" s="54">
        <v>0</v>
      </c>
      <c r="AV13" s="116">
        <f t="shared" ref="AV13:AV76" si="14">IF(AS13=0," -",AT13/AS13)</f>
        <v>0</v>
      </c>
      <c r="AW13" s="277" t="str">
        <f t="shared" ref="AW13:AW76" si="15">IF(AU13=0," -",IF(AT13=0,100%,AU13/AT13))</f>
        <v xml:space="preserve"> -</v>
      </c>
      <c r="AX13" s="48">
        <v>30000</v>
      </c>
      <c r="AY13" s="54">
        <v>0</v>
      </c>
      <c r="AZ13" s="54">
        <v>0</v>
      </c>
      <c r="BA13" s="116">
        <f t="shared" ref="BA13:BA76" si="16">IF(AX13=0," -",AY13/AX13)</f>
        <v>0</v>
      </c>
      <c r="BB13" s="277" t="str">
        <f t="shared" ref="BB13:BB76" si="17">IF(AZ13=0," -",IF(AY13=0,100%,AZ13/AY13))</f>
        <v xml:space="preserve"> -</v>
      </c>
      <c r="BC13" s="49">
        <v>30000</v>
      </c>
      <c r="BD13" s="54">
        <v>0</v>
      </c>
      <c r="BE13" s="54">
        <v>0</v>
      </c>
      <c r="BF13" s="116">
        <f t="shared" ref="BF13:BF76" si="18">IF(BC13=0," -",BD13/BC13)</f>
        <v>0</v>
      </c>
      <c r="BG13" s="277" t="str">
        <f t="shared" ref="BG13:BG76" si="19">IF(BE13=0," -",IF(BD13=0,100%,BE13/BD13))</f>
        <v xml:space="preserve"> -</v>
      </c>
      <c r="BH13" s="811">
        <f t="shared" ref="BH13:BH76" si="20">+AN13+AS13+AX13+BC13</f>
        <v>136000</v>
      </c>
      <c r="BI13" s="812">
        <f t="shared" ref="BI13:BI76" si="21">+AO13+AT13+AY13+BD13</f>
        <v>7500</v>
      </c>
      <c r="BJ13" s="812">
        <f t="shared" ref="BJ13:BJ76" si="22">+AP13+AU13+AZ13+BE13</f>
        <v>0</v>
      </c>
      <c r="BK13" s="381">
        <f t="shared" ref="BK13:BK76" si="23">IF(BH13=0," -",BI13/BH13)</f>
        <v>5.514705882352941E-2</v>
      </c>
      <c r="BL13" s="277" t="str">
        <f t="shared" ref="BL13:BL76" si="24">IF(BJ13=0," -",IF(BI13=0,100%,BJ13/BI13))</f>
        <v xml:space="preserve"> -</v>
      </c>
      <c r="BM13" s="462" t="s">
        <v>1407</v>
      </c>
      <c r="BN13" s="186" t="s">
        <v>1398</v>
      </c>
      <c r="BO13" s="187" t="s">
        <v>1953</v>
      </c>
    </row>
    <row r="14" spans="2:67" ht="30" customHeight="1">
      <c r="B14" s="803"/>
      <c r="C14" s="871"/>
      <c r="D14" s="922"/>
      <c r="E14" s="710"/>
      <c r="F14" s="633"/>
      <c r="G14" s="923"/>
      <c r="H14" s="923"/>
      <c r="I14" s="924"/>
      <c r="J14" s="807"/>
      <c r="K14" s="808"/>
      <c r="L14" s="110" t="s">
        <v>246</v>
      </c>
      <c r="M14" s="122">
        <v>2210713</v>
      </c>
      <c r="N14" s="23" t="s">
        <v>1410</v>
      </c>
      <c r="O14" s="34">
        <v>1</v>
      </c>
      <c r="P14" s="54">
        <v>1</v>
      </c>
      <c r="Q14" s="54">
        <v>1</v>
      </c>
      <c r="R14" s="308">
        <v>0.25</v>
      </c>
      <c r="S14" s="54">
        <v>1</v>
      </c>
      <c r="T14" s="308">
        <v>0.25</v>
      </c>
      <c r="U14" s="54">
        <v>1</v>
      </c>
      <c r="V14" s="310">
        <v>0.25</v>
      </c>
      <c r="W14" s="41">
        <v>1</v>
      </c>
      <c r="X14" s="310">
        <v>0.25</v>
      </c>
      <c r="Y14" s="48">
        <v>1</v>
      </c>
      <c r="Z14" s="49">
        <v>1</v>
      </c>
      <c r="AA14" s="49">
        <v>0</v>
      </c>
      <c r="AB14" s="252">
        <v>0</v>
      </c>
      <c r="AC14" s="233">
        <f t="shared" si="1"/>
        <v>1</v>
      </c>
      <c r="AD14" s="568">
        <f t="shared" si="2"/>
        <v>1</v>
      </c>
      <c r="AE14" s="79">
        <f t="shared" si="3"/>
        <v>1</v>
      </c>
      <c r="AF14" s="568">
        <f t="shared" si="4"/>
        <v>1</v>
      </c>
      <c r="AG14" s="79">
        <f t="shared" si="5"/>
        <v>0</v>
      </c>
      <c r="AH14" s="568">
        <f t="shared" si="6"/>
        <v>0</v>
      </c>
      <c r="AI14" s="79">
        <f t="shared" si="7"/>
        <v>0</v>
      </c>
      <c r="AJ14" s="568">
        <f t="shared" si="8"/>
        <v>0</v>
      </c>
      <c r="AK14" s="925">
        <f t="shared" si="9"/>
        <v>0.5</v>
      </c>
      <c r="AL14" s="926">
        <f t="shared" si="10"/>
        <v>0.5</v>
      </c>
      <c r="AM14" s="927">
        <f t="shared" si="11"/>
        <v>0.5</v>
      </c>
      <c r="AN14" s="49">
        <v>149000</v>
      </c>
      <c r="AO14" s="54">
        <v>133715</v>
      </c>
      <c r="AP14" s="54">
        <v>0</v>
      </c>
      <c r="AQ14" s="116">
        <f t="shared" si="12"/>
        <v>0.89741610738255029</v>
      </c>
      <c r="AR14" s="277" t="str">
        <f t="shared" si="13"/>
        <v xml:space="preserve"> -</v>
      </c>
      <c r="AS14" s="49">
        <v>121400</v>
      </c>
      <c r="AT14" s="54">
        <v>75525</v>
      </c>
      <c r="AU14" s="54">
        <v>0</v>
      </c>
      <c r="AV14" s="116">
        <f t="shared" si="14"/>
        <v>0.62211696869851729</v>
      </c>
      <c r="AW14" s="277" t="str">
        <f t="shared" si="15"/>
        <v xml:space="preserve"> -</v>
      </c>
      <c r="AX14" s="48">
        <v>25000</v>
      </c>
      <c r="AY14" s="54">
        <v>0</v>
      </c>
      <c r="AZ14" s="54">
        <v>0</v>
      </c>
      <c r="BA14" s="116">
        <f t="shared" si="16"/>
        <v>0</v>
      </c>
      <c r="BB14" s="277" t="str">
        <f t="shared" si="17"/>
        <v xml:space="preserve"> -</v>
      </c>
      <c r="BC14" s="49">
        <v>25000</v>
      </c>
      <c r="BD14" s="54">
        <v>0</v>
      </c>
      <c r="BE14" s="54">
        <v>0</v>
      </c>
      <c r="BF14" s="116">
        <f t="shared" si="18"/>
        <v>0</v>
      </c>
      <c r="BG14" s="277" t="str">
        <f t="shared" si="19"/>
        <v xml:space="preserve"> -</v>
      </c>
      <c r="BH14" s="811">
        <f t="shared" si="20"/>
        <v>320400</v>
      </c>
      <c r="BI14" s="812">
        <f t="shared" si="21"/>
        <v>209240</v>
      </c>
      <c r="BJ14" s="812">
        <f t="shared" si="22"/>
        <v>0</v>
      </c>
      <c r="BK14" s="381">
        <f t="shared" si="23"/>
        <v>0.65305867665418227</v>
      </c>
      <c r="BL14" s="277" t="str">
        <f t="shared" si="24"/>
        <v xml:space="preserve"> -</v>
      </c>
      <c r="BM14" s="462" t="s">
        <v>1407</v>
      </c>
      <c r="BN14" s="186" t="s">
        <v>1398</v>
      </c>
      <c r="BO14" s="187" t="s">
        <v>1953</v>
      </c>
    </row>
    <row r="15" spans="2:67" ht="30" customHeight="1">
      <c r="B15" s="803"/>
      <c r="C15" s="871"/>
      <c r="D15" s="922"/>
      <c r="E15" s="710"/>
      <c r="F15" s="633"/>
      <c r="G15" s="923"/>
      <c r="H15" s="923"/>
      <c r="I15" s="924"/>
      <c r="J15" s="807"/>
      <c r="K15" s="808"/>
      <c r="L15" s="110" t="s">
        <v>247</v>
      </c>
      <c r="M15" s="122">
        <v>2210713</v>
      </c>
      <c r="N15" s="23" t="s">
        <v>1411</v>
      </c>
      <c r="O15" s="34">
        <v>1</v>
      </c>
      <c r="P15" s="54">
        <v>1</v>
      </c>
      <c r="Q15" s="54">
        <v>1</v>
      </c>
      <c r="R15" s="308">
        <v>0.25</v>
      </c>
      <c r="S15" s="54">
        <v>1</v>
      </c>
      <c r="T15" s="308">
        <v>0.25</v>
      </c>
      <c r="U15" s="54">
        <v>1</v>
      </c>
      <c r="V15" s="310">
        <v>0.25</v>
      </c>
      <c r="W15" s="41">
        <v>1</v>
      </c>
      <c r="X15" s="310">
        <v>0.25</v>
      </c>
      <c r="Y15" s="48">
        <v>1</v>
      </c>
      <c r="Z15" s="49">
        <v>1</v>
      </c>
      <c r="AA15" s="49">
        <v>0</v>
      </c>
      <c r="AB15" s="252">
        <v>0</v>
      </c>
      <c r="AC15" s="233">
        <f t="shared" si="1"/>
        <v>1</v>
      </c>
      <c r="AD15" s="568">
        <f t="shared" si="2"/>
        <v>1</v>
      </c>
      <c r="AE15" s="79">
        <f t="shared" si="3"/>
        <v>1</v>
      </c>
      <c r="AF15" s="568">
        <f t="shared" si="4"/>
        <v>1</v>
      </c>
      <c r="AG15" s="79">
        <f t="shared" si="5"/>
        <v>0</v>
      </c>
      <c r="AH15" s="568">
        <f t="shared" si="6"/>
        <v>0</v>
      </c>
      <c r="AI15" s="79">
        <f t="shared" si="7"/>
        <v>0</v>
      </c>
      <c r="AJ15" s="568">
        <f t="shared" si="8"/>
        <v>0</v>
      </c>
      <c r="AK15" s="925">
        <f t="shared" si="9"/>
        <v>0.5</v>
      </c>
      <c r="AL15" s="926">
        <f t="shared" si="10"/>
        <v>0.5</v>
      </c>
      <c r="AM15" s="927">
        <f t="shared" si="11"/>
        <v>0.5</v>
      </c>
      <c r="AN15" s="49">
        <v>80000</v>
      </c>
      <c r="AO15" s="54">
        <v>77900</v>
      </c>
      <c r="AP15" s="54">
        <v>0</v>
      </c>
      <c r="AQ15" s="116">
        <f t="shared" si="12"/>
        <v>0.97375</v>
      </c>
      <c r="AR15" s="277" t="str">
        <f t="shared" si="13"/>
        <v xml:space="preserve"> -</v>
      </c>
      <c r="AS15" s="49">
        <v>50000</v>
      </c>
      <c r="AT15" s="54">
        <v>40350</v>
      </c>
      <c r="AU15" s="54">
        <v>0</v>
      </c>
      <c r="AV15" s="116">
        <f t="shared" si="14"/>
        <v>0.80700000000000005</v>
      </c>
      <c r="AW15" s="277" t="str">
        <f t="shared" si="15"/>
        <v xml:space="preserve"> -</v>
      </c>
      <c r="AX15" s="48">
        <v>0</v>
      </c>
      <c r="AY15" s="54">
        <v>0</v>
      </c>
      <c r="AZ15" s="54">
        <v>0</v>
      </c>
      <c r="BA15" s="116" t="str">
        <f t="shared" si="16"/>
        <v xml:space="preserve"> -</v>
      </c>
      <c r="BB15" s="277" t="str">
        <f t="shared" si="17"/>
        <v xml:space="preserve"> -</v>
      </c>
      <c r="BC15" s="49">
        <v>0</v>
      </c>
      <c r="BD15" s="54">
        <v>0</v>
      </c>
      <c r="BE15" s="54">
        <v>0</v>
      </c>
      <c r="BF15" s="116" t="str">
        <f t="shared" si="18"/>
        <v xml:space="preserve"> -</v>
      </c>
      <c r="BG15" s="277" t="str">
        <f t="shared" si="19"/>
        <v xml:space="preserve"> -</v>
      </c>
      <c r="BH15" s="811">
        <f t="shared" si="20"/>
        <v>130000</v>
      </c>
      <c r="BI15" s="812">
        <f t="shared" si="21"/>
        <v>118250</v>
      </c>
      <c r="BJ15" s="812">
        <f t="shared" si="22"/>
        <v>0</v>
      </c>
      <c r="BK15" s="381">
        <f t="shared" si="23"/>
        <v>0.9096153846153846</v>
      </c>
      <c r="BL15" s="277" t="str">
        <f t="shared" si="24"/>
        <v xml:space="preserve"> -</v>
      </c>
      <c r="BM15" s="462" t="s">
        <v>1407</v>
      </c>
      <c r="BN15" s="186" t="s">
        <v>1398</v>
      </c>
      <c r="BO15" s="187" t="s">
        <v>1953</v>
      </c>
    </row>
    <row r="16" spans="2:67" ht="30" customHeight="1" thickBot="1">
      <c r="B16" s="803"/>
      <c r="C16" s="871"/>
      <c r="D16" s="922"/>
      <c r="E16" s="710"/>
      <c r="F16" s="633"/>
      <c r="G16" s="923"/>
      <c r="H16" s="923"/>
      <c r="I16" s="924"/>
      <c r="J16" s="843"/>
      <c r="K16" s="814"/>
      <c r="L16" s="112" t="s">
        <v>248</v>
      </c>
      <c r="M16" s="125">
        <v>2210713</v>
      </c>
      <c r="N16" s="25" t="s">
        <v>1412</v>
      </c>
      <c r="O16" s="38">
        <v>1</v>
      </c>
      <c r="P16" s="98">
        <v>1</v>
      </c>
      <c r="Q16" s="98">
        <v>1</v>
      </c>
      <c r="R16" s="311">
        <v>0.25</v>
      </c>
      <c r="S16" s="98">
        <v>1</v>
      </c>
      <c r="T16" s="311">
        <v>0.25</v>
      </c>
      <c r="U16" s="98">
        <v>1</v>
      </c>
      <c r="V16" s="312">
        <v>0.25</v>
      </c>
      <c r="W16" s="44">
        <v>1</v>
      </c>
      <c r="X16" s="312">
        <v>0.25</v>
      </c>
      <c r="Y16" s="56">
        <v>1</v>
      </c>
      <c r="Z16" s="57">
        <v>0</v>
      </c>
      <c r="AA16" s="57">
        <v>0</v>
      </c>
      <c r="AB16" s="254">
        <v>0</v>
      </c>
      <c r="AC16" s="232">
        <f t="shared" si="1"/>
        <v>1</v>
      </c>
      <c r="AD16" s="815">
        <f t="shared" si="2"/>
        <v>1</v>
      </c>
      <c r="AE16" s="102">
        <f t="shared" si="3"/>
        <v>0</v>
      </c>
      <c r="AF16" s="815">
        <f t="shared" si="4"/>
        <v>0</v>
      </c>
      <c r="AG16" s="102">
        <f t="shared" si="5"/>
        <v>0</v>
      </c>
      <c r="AH16" s="815">
        <f t="shared" si="6"/>
        <v>0</v>
      </c>
      <c r="AI16" s="102">
        <f t="shared" si="7"/>
        <v>0</v>
      </c>
      <c r="AJ16" s="815">
        <f t="shared" si="8"/>
        <v>0</v>
      </c>
      <c r="AK16" s="928">
        <f t="shared" si="9"/>
        <v>0.25</v>
      </c>
      <c r="AL16" s="929">
        <f t="shared" si="10"/>
        <v>0.25</v>
      </c>
      <c r="AM16" s="930">
        <f t="shared" si="11"/>
        <v>0.25</v>
      </c>
      <c r="AN16" s="51">
        <v>20000</v>
      </c>
      <c r="AO16" s="98">
        <v>15000</v>
      </c>
      <c r="AP16" s="98">
        <v>0</v>
      </c>
      <c r="AQ16" s="136">
        <f t="shared" si="12"/>
        <v>0.75</v>
      </c>
      <c r="AR16" s="280" t="str">
        <f t="shared" si="13"/>
        <v xml:space="preserve"> -</v>
      </c>
      <c r="AS16" s="51">
        <v>20000</v>
      </c>
      <c r="AT16" s="98">
        <v>0</v>
      </c>
      <c r="AU16" s="98">
        <v>0</v>
      </c>
      <c r="AV16" s="136">
        <f t="shared" si="14"/>
        <v>0</v>
      </c>
      <c r="AW16" s="280" t="str">
        <f t="shared" si="15"/>
        <v xml:space="preserve"> -</v>
      </c>
      <c r="AX16" s="50">
        <v>27300</v>
      </c>
      <c r="AY16" s="98">
        <v>0</v>
      </c>
      <c r="AZ16" s="98">
        <v>0</v>
      </c>
      <c r="BA16" s="136">
        <f t="shared" si="16"/>
        <v>0</v>
      </c>
      <c r="BB16" s="280" t="str">
        <f t="shared" si="17"/>
        <v xml:space="preserve"> -</v>
      </c>
      <c r="BC16" s="51">
        <v>28529</v>
      </c>
      <c r="BD16" s="98">
        <v>0</v>
      </c>
      <c r="BE16" s="98">
        <v>0</v>
      </c>
      <c r="BF16" s="136">
        <f t="shared" si="18"/>
        <v>0</v>
      </c>
      <c r="BG16" s="280" t="str">
        <f t="shared" si="19"/>
        <v xml:space="preserve"> -</v>
      </c>
      <c r="BH16" s="844">
        <f t="shared" si="20"/>
        <v>95829</v>
      </c>
      <c r="BI16" s="845">
        <f t="shared" si="21"/>
        <v>15000</v>
      </c>
      <c r="BJ16" s="845">
        <f t="shared" si="22"/>
        <v>0</v>
      </c>
      <c r="BK16" s="384">
        <f t="shared" si="23"/>
        <v>0.15652881695520146</v>
      </c>
      <c r="BL16" s="280" t="str">
        <f t="shared" si="24"/>
        <v xml:space="preserve"> -</v>
      </c>
      <c r="BM16" s="832" t="s">
        <v>1407</v>
      </c>
      <c r="BN16" s="833" t="s">
        <v>1398</v>
      </c>
      <c r="BO16" s="834" t="s">
        <v>1953</v>
      </c>
    </row>
    <row r="17" spans="2:67" ht="45.75" customHeight="1">
      <c r="B17" s="803"/>
      <c r="C17" s="871"/>
      <c r="D17" s="922"/>
      <c r="E17" s="710"/>
      <c r="F17" s="633"/>
      <c r="G17" s="923"/>
      <c r="H17" s="923"/>
      <c r="I17" s="924"/>
      <c r="J17" s="793">
        <f>+RESUMEN!J41</f>
        <v>0.26629464285714288</v>
      </c>
      <c r="K17" s="794" t="s">
        <v>424</v>
      </c>
      <c r="L17" s="111" t="s">
        <v>249</v>
      </c>
      <c r="M17" s="127">
        <v>2210709</v>
      </c>
      <c r="N17" s="22" t="s">
        <v>1413</v>
      </c>
      <c r="O17" s="33">
        <v>0</v>
      </c>
      <c r="P17" s="84">
        <v>200</v>
      </c>
      <c r="Q17" s="84">
        <v>200</v>
      </c>
      <c r="R17" s="307">
        <v>0.25</v>
      </c>
      <c r="S17" s="84">
        <v>200</v>
      </c>
      <c r="T17" s="307">
        <v>0.25</v>
      </c>
      <c r="U17" s="84">
        <v>200</v>
      </c>
      <c r="V17" s="309">
        <v>0.25</v>
      </c>
      <c r="W17" s="40">
        <v>200</v>
      </c>
      <c r="X17" s="316">
        <v>0.25</v>
      </c>
      <c r="Y17" s="46">
        <v>186</v>
      </c>
      <c r="Z17" s="47">
        <v>45</v>
      </c>
      <c r="AA17" s="47">
        <v>0</v>
      </c>
      <c r="AB17" s="251">
        <v>0</v>
      </c>
      <c r="AC17" s="823">
        <f t="shared" si="1"/>
        <v>0.93</v>
      </c>
      <c r="AD17" s="567">
        <f t="shared" si="2"/>
        <v>0.93</v>
      </c>
      <c r="AE17" s="106">
        <f t="shared" si="3"/>
        <v>0.22500000000000001</v>
      </c>
      <c r="AF17" s="567">
        <f t="shared" si="4"/>
        <v>0.22500000000000001</v>
      </c>
      <c r="AG17" s="106">
        <f t="shared" si="5"/>
        <v>0</v>
      </c>
      <c r="AH17" s="567">
        <f t="shared" si="6"/>
        <v>0</v>
      </c>
      <c r="AI17" s="106">
        <f t="shared" si="7"/>
        <v>0</v>
      </c>
      <c r="AJ17" s="567">
        <f t="shared" si="8"/>
        <v>0</v>
      </c>
      <c r="AK17" s="931">
        <f t="shared" si="9"/>
        <v>0.28875000000000001</v>
      </c>
      <c r="AL17" s="932">
        <f t="shared" si="10"/>
        <v>0.28875000000000001</v>
      </c>
      <c r="AM17" s="933">
        <f t="shared" si="11"/>
        <v>0.28875000000000001</v>
      </c>
      <c r="AN17" s="46">
        <v>516700</v>
      </c>
      <c r="AO17" s="84">
        <v>273200</v>
      </c>
      <c r="AP17" s="84">
        <v>46400</v>
      </c>
      <c r="AQ17" s="135">
        <f t="shared" si="12"/>
        <v>0.52874008128507843</v>
      </c>
      <c r="AR17" s="283">
        <f t="shared" si="13"/>
        <v>0.1698389458272328</v>
      </c>
      <c r="AS17" s="47">
        <v>660000</v>
      </c>
      <c r="AT17" s="84">
        <v>262500</v>
      </c>
      <c r="AU17" s="84">
        <v>0</v>
      </c>
      <c r="AV17" s="135">
        <f t="shared" si="14"/>
        <v>0.39772727272727271</v>
      </c>
      <c r="AW17" s="283" t="str">
        <f t="shared" si="15"/>
        <v xml:space="preserve"> -</v>
      </c>
      <c r="AX17" s="46">
        <v>1095000</v>
      </c>
      <c r="AY17" s="84">
        <v>0</v>
      </c>
      <c r="AZ17" s="84">
        <v>0</v>
      </c>
      <c r="BA17" s="135">
        <f t="shared" si="16"/>
        <v>0</v>
      </c>
      <c r="BB17" s="283" t="str">
        <f t="shared" si="17"/>
        <v xml:space="preserve"> -</v>
      </c>
      <c r="BC17" s="47">
        <v>167098</v>
      </c>
      <c r="BD17" s="84">
        <v>0</v>
      </c>
      <c r="BE17" s="84">
        <v>0</v>
      </c>
      <c r="BF17" s="135">
        <f t="shared" si="18"/>
        <v>0</v>
      </c>
      <c r="BG17" s="283" t="str">
        <f t="shared" si="19"/>
        <v xml:space="preserve"> -</v>
      </c>
      <c r="BH17" s="798">
        <f t="shared" si="20"/>
        <v>2438798</v>
      </c>
      <c r="BI17" s="799">
        <f t="shared" si="21"/>
        <v>535700</v>
      </c>
      <c r="BJ17" s="799">
        <f t="shared" si="22"/>
        <v>46400</v>
      </c>
      <c r="BK17" s="380">
        <f t="shared" si="23"/>
        <v>0.21965738859880973</v>
      </c>
      <c r="BL17" s="283">
        <f t="shared" si="24"/>
        <v>8.6615643083815572E-2</v>
      </c>
      <c r="BM17" s="800" t="s">
        <v>1226</v>
      </c>
      <c r="BN17" s="801" t="s">
        <v>1398</v>
      </c>
      <c r="BO17" s="802" t="s">
        <v>1953</v>
      </c>
    </row>
    <row r="18" spans="2:67" ht="45.75" customHeight="1">
      <c r="B18" s="803"/>
      <c r="C18" s="871"/>
      <c r="D18" s="922"/>
      <c r="E18" s="710"/>
      <c r="F18" s="633"/>
      <c r="G18" s="923"/>
      <c r="H18" s="923"/>
      <c r="I18" s="924"/>
      <c r="J18" s="807"/>
      <c r="K18" s="808"/>
      <c r="L18" s="110" t="s">
        <v>250</v>
      </c>
      <c r="M18" s="122">
        <v>2210709</v>
      </c>
      <c r="N18" s="23" t="s">
        <v>1414</v>
      </c>
      <c r="O18" s="34">
        <v>6</v>
      </c>
      <c r="P18" s="54">
        <v>210</v>
      </c>
      <c r="Q18" s="54">
        <v>210</v>
      </c>
      <c r="R18" s="308">
        <v>0.25</v>
      </c>
      <c r="S18" s="54">
        <v>210</v>
      </c>
      <c r="T18" s="308">
        <v>0.25</v>
      </c>
      <c r="U18" s="54">
        <v>210</v>
      </c>
      <c r="V18" s="310">
        <v>0.25</v>
      </c>
      <c r="W18" s="41">
        <v>210</v>
      </c>
      <c r="X18" s="317">
        <v>0.25</v>
      </c>
      <c r="Y18" s="48">
        <v>0</v>
      </c>
      <c r="Z18" s="49">
        <v>0</v>
      </c>
      <c r="AA18" s="49">
        <v>0</v>
      </c>
      <c r="AB18" s="252">
        <v>0</v>
      </c>
      <c r="AC18" s="233">
        <f t="shared" si="1"/>
        <v>0</v>
      </c>
      <c r="AD18" s="568">
        <f t="shared" si="2"/>
        <v>0</v>
      </c>
      <c r="AE18" s="79">
        <f t="shared" si="3"/>
        <v>0</v>
      </c>
      <c r="AF18" s="568">
        <f t="shared" si="4"/>
        <v>0</v>
      </c>
      <c r="AG18" s="79">
        <f t="shared" si="5"/>
        <v>0</v>
      </c>
      <c r="AH18" s="568">
        <f t="shared" si="6"/>
        <v>0</v>
      </c>
      <c r="AI18" s="79">
        <f t="shared" si="7"/>
        <v>0</v>
      </c>
      <c r="AJ18" s="568">
        <f t="shared" si="8"/>
        <v>0</v>
      </c>
      <c r="AK18" s="925">
        <f t="shared" si="9"/>
        <v>0</v>
      </c>
      <c r="AL18" s="926">
        <f t="shared" si="10"/>
        <v>0</v>
      </c>
      <c r="AM18" s="927">
        <f t="shared" si="11"/>
        <v>0</v>
      </c>
      <c r="AN18" s="48">
        <v>70000</v>
      </c>
      <c r="AO18" s="54">
        <v>0</v>
      </c>
      <c r="AP18" s="54">
        <v>0</v>
      </c>
      <c r="AQ18" s="116">
        <f t="shared" si="12"/>
        <v>0</v>
      </c>
      <c r="AR18" s="277" t="str">
        <f t="shared" si="13"/>
        <v xml:space="preserve"> -</v>
      </c>
      <c r="AS18" s="49">
        <v>200000</v>
      </c>
      <c r="AT18" s="54">
        <v>0</v>
      </c>
      <c r="AU18" s="54">
        <v>0</v>
      </c>
      <c r="AV18" s="116">
        <f t="shared" si="14"/>
        <v>0</v>
      </c>
      <c r="AW18" s="277" t="str">
        <f t="shared" si="15"/>
        <v xml:space="preserve"> -</v>
      </c>
      <c r="AX18" s="48">
        <v>223470</v>
      </c>
      <c r="AY18" s="54">
        <v>0</v>
      </c>
      <c r="AZ18" s="54">
        <v>0</v>
      </c>
      <c r="BA18" s="116">
        <f t="shared" si="16"/>
        <v>0</v>
      </c>
      <c r="BB18" s="277" t="str">
        <f t="shared" si="17"/>
        <v xml:space="preserve"> -</v>
      </c>
      <c r="BC18" s="49">
        <v>231276</v>
      </c>
      <c r="BD18" s="54">
        <v>0</v>
      </c>
      <c r="BE18" s="54">
        <v>0</v>
      </c>
      <c r="BF18" s="116">
        <f t="shared" si="18"/>
        <v>0</v>
      </c>
      <c r="BG18" s="277" t="str">
        <f t="shared" si="19"/>
        <v xml:space="preserve"> -</v>
      </c>
      <c r="BH18" s="811">
        <f t="shared" si="20"/>
        <v>724746</v>
      </c>
      <c r="BI18" s="812">
        <f t="shared" si="21"/>
        <v>0</v>
      </c>
      <c r="BJ18" s="812">
        <f t="shared" si="22"/>
        <v>0</v>
      </c>
      <c r="BK18" s="381">
        <f t="shared" si="23"/>
        <v>0</v>
      </c>
      <c r="BL18" s="277" t="str">
        <f t="shared" si="24"/>
        <v xml:space="preserve"> -</v>
      </c>
      <c r="BM18" s="462" t="s">
        <v>1226</v>
      </c>
      <c r="BN18" s="186" t="s">
        <v>1398</v>
      </c>
      <c r="BO18" s="187" t="s">
        <v>1953</v>
      </c>
    </row>
    <row r="19" spans="2:67" ht="45.75" customHeight="1">
      <c r="B19" s="803"/>
      <c r="C19" s="871"/>
      <c r="D19" s="922"/>
      <c r="E19" s="710"/>
      <c r="F19" s="633"/>
      <c r="G19" s="923"/>
      <c r="H19" s="923"/>
      <c r="I19" s="924"/>
      <c r="J19" s="807"/>
      <c r="K19" s="808"/>
      <c r="L19" s="110" t="s">
        <v>251</v>
      </c>
      <c r="M19" s="122">
        <v>2210709</v>
      </c>
      <c r="N19" s="23" t="s">
        <v>1415</v>
      </c>
      <c r="O19" s="34">
        <v>1</v>
      </c>
      <c r="P19" s="54">
        <v>1</v>
      </c>
      <c r="Q19" s="54">
        <v>1</v>
      </c>
      <c r="R19" s="308">
        <v>0.25</v>
      </c>
      <c r="S19" s="54">
        <v>1</v>
      </c>
      <c r="T19" s="308">
        <v>0.25</v>
      </c>
      <c r="U19" s="54">
        <v>1</v>
      </c>
      <c r="V19" s="310">
        <v>0.25</v>
      </c>
      <c r="W19" s="41">
        <v>1</v>
      </c>
      <c r="X19" s="317">
        <v>0.25</v>
      </c>
      <c r="Y19" s="48">
        <v>1</v>
      </c>
      <c r="Z19" s="49">
        <v>1</v>
      </c>
      <c r="AA19" s="49">
        <v>0</v>
      </c>
      <c r="AB19" s="252">
        <v>0</v>
      </c>
      <c r="AC19" s="233">
        <f t="shared" si="1"/>
        <v>1</v>
      </c>
      <c r="AD19" s="568">
        <f t="shared" si="2"/>
        <v>1</v>
      </c>
      <c r="AE19" s="79">
        <f t="shared" si="3"/>
        <v>1</v>
      </c>
      <c r="AF19" s="568">
        <f t="shared" si="4"/>
        <v>1</v>
      </c>
      <c r="AG19" s="79">
        <f t="shared" si="5"/>
        <v>0</v>
      </c>
      <c r="AH19" s="568">
        <f t="shared" si="6"/>
        <v>0</v>
      </c>
      <c r="AI19" s="79">
        <f t="shared" si="7"/>
        <v>0</v>
      </c>
      <c r="AJ19" s="568">
        <f t="shared" si="8"/>
        <v>0</v>
      </c>
      <c r="AK19" s="925">
        <f t="shared" si="9"/>
        <v>0.5</v>
      </c>
      <c r="AL19" s="926">
        <f t="shared" si="10"/>
        <v>0.5</v>
      </c>
      <c r="AM19" s="927">
        <f t="shared" si="11"/>
        <v>0.5</v>
      </c>
      <c r="AN19" s="48">
        <v>51900</v>
      </c>
      <c r="AO19" s="54">
        <v>51900</v>
      </c>
      <c r="AP19" s="54">
        <v>0</v>
      </c>
      <c r="AQ19" s="116">
        <f t="shared" si="12"/>
        <v>1</v>
      </c>
      <c r="AR19" s="277" t="str">
        <f t="shared" si="13"/>
        <v xml:space="preserve"> -</v>
      </c>
      <c r="AS19" s="49">
        <v>0</v>
      </c>
      <c r="AT19" s="54">
        <v>0</v>
      </c>
      <c r="AU19" s="54">
        <v>0</v>
      </c>
      <c r="AV19" s="116" t="str">
        <f t="shared" si="14"/>
        <v xml:space="preserve"> -</v>
      </c>
      <c r="AW19" s="277" t="str">
        <f t="shared" si="15"/>
        <v xml:space="preserve"> -</v>
      </c>
      <c r="AX19" s="48">
        <v>0</v>
      </c>
      <c r="AY19" s="54">
        <v>0</v>
      </c>
      <c r="AZ19" s="54">
        <v>0</v>
      </c>
      <c r="BA19" s="116" t="str">
        <f t="shared" si="16"/>
        <v xml:space="preserve"> -</v>
      </c>
      <c r="BB19" s="277" t="str">
        <f t="shared" si="17"/>
        <v xml:space="preserve"> -</v>
      </c>
      <c r="BC19" s="49">
        <v>0</v>
      </c>
      <c r="BD19" s="54">
        <v>0</v>
      </c>
      <c r="BE19" s="54">
        <v>0</v>
      </c>
      <c r="BF19" s="116" t="str">
        <f t="shared" si="18"/>
        <v xml:space="preserve"> -</v>
      </c>
      <c r="BG19" s="277" t="str">
        <f t="shared" si="19"/>
        <v xml:space="preserve"> -</v>
      </c>
      <c r="BH19" s="811">
        <f t="shared" si="20"/>
        <v>51900</v>
      </c>
      <c r="BI19" s="812">
        <f t="shared" si="21"/>
        <v>51900</v>
      </c>
      <c r="BJ19" s="812">
        <f t="shared" si="22"/>
        <v>0</v>
      </c>
      <c r="BK19" s="381">
        <f t="shared" si="23"/>
        <v>1</v>
      </c>
      <c r="BL19" s="277" t="str">
        <f t="shared" si="24"/>
        <v xml:space="preserve"> -</v>
      </c>
      <c r="BM19" s="462" t="s">
        <v>1226</v>
      </c>
      <c r="BN19" s="186" t="s">
        <v>1398</v>
      </c>
      <c r="BO19" s="187" t="s">
        <v>1953</v>
      </c>
    </row>
    <row r="20" spans="2:67" ht="45.75" customHeight="1">
      <c r="B20" s="803"/>
      <c r="C20" s="871"/>
      <c r="D20" s="922"/>
      <c r="E20" s="710"/>
      <c r="F20" s="633"/>
      <c r="G20" s="923"/>
      <c r="H20" s="923"/>
      <c r="I20" s="924"/>
      <c r="J20" s="807"/>
      <c r="K20" s="808"/>
      <c r="L20" s="110" t="s">
        <v>252</v>
      </c>
      <c r="M20" s="122" t="s">
        <v>1219</v>
      </c>
      <c r="N20" s="23" t="s">
        <v>1416</v>
      </c>
      <c r="O20" s="34">
        <v>0</v>
      </c>
      <c r="P20" s="54">
        <v>1</v>
      </c>
      <c r="Q20" s="54">
        <v>0</v>
      </c>
      <c r="R20" s="308">
        <v>0</v>
      </c>
      <c r="S20" s="54">
        <v>1</v>
      </c>
      <c r="T20" s="308">
        <v>0.33</v>
      </c>
      <c r="U20" s="54">
        <v>1</v>
      </c>
      <c r="V20" s="310">
        <v>0.33</v>
      </c>
      <c r="W20" s="41">
        <v>1</v>
      </c>
      <c r="X20" s="317">
        <v>0.34</v>
      </c>
      <c r="Y20" s="48">
        <v>0</v>
      </c>
      <c r="Z20" s="49">
        <v>0</v>
      </c>
      <c r="AA20" s="49">
        <v>0</v>
      </c>
      <c r="AB20" s="252">
        <v>0</v>
      </c>
      <c r="AC20" s="233" t="str">
        <f t="shared" si="1"/>
        <v xml:space="preserve"> -</v>
      </c>
      <c r="AD20" s="568" t="str">
        <f t="shared" si="2"/>
        <v xml:space="preserve"> -</v>
      </c>
      <c r="AE20" s="79">
        <f t="shared" si="3"/>
        <v>0</v>
      </c>
      <c r="AF20" s="568">
        <f t="shared" si="4"/>
        <v>0</v>
      </c>
      <c r="AG20" s="79">
        <f t="shared" si="5"/>
        <v>0</v>
      </c>
      <c r="AH20" s="568">
        <f t="shared" si="6"/>
        <v>0</v>
      </c>
      <c r="AI20" s="79">
        <f t="shared" si="7"/>
        <v>0</v>
      </c>
      <c r="AJ20" s="568">
        <f t="shared" si="8"/>
        <v>0</v>
      </c>
      <c r="AK20" s="925">
        <f>+AVERAGE(Z20:AB20)/P20</f>
        <v>0</v>
      </c>
      <c r="AL20" s="926">
        <f t="shared" si="10"/>
        <v>0</v>
      </c>
      <c r="AM20" s="927">
        <f t="shared" si="11"/>
        <v>0</v>
      </c>
      <c r="AN20" s="48">
        <v>0</v>
      </c>
      <c r="AO20" s="54">
        <v>0</v>
      </c>
      <c r="AP20" s="54">
        <v>0</v>
      </c>
      <c r="AQ20" s="116" t="str">
        <f t="shared" si="12"/>
        <v xml:space="preserve"> -</v>
      </c>
      <c r="AR20" s="277" t="str">
        <f t="shared" si="13"/>
        <v xml:space="preserve"> -</v>
      </c>
      <c r="AS20" s="49">
        <v>0</v>
      </c>
      <c r="AT20" s="54">
        <v>0</v>
      </c>
      <c r="AU20" s="54">
        <v>0</v>
      </c>
      <c r="AV20" s="116" t="str">
        <f t="shared" si="14"/>
        <v xml:space="preserve"> -</v>
      </c>
      <c r="AW20" s="277" t="str">
        <f t="shared" si="15"/>
        <v xml:space="preserve"> -</v>
      </c>
      <c r="AX20" s="48">
        <v>0</v>
      </c>
      <c r="AY20" s="54">
        <v>0</v>
      </c>
      <c r="AZ20" s="54">
        <v>0</v>
      </c>
      <c r="BA20" s="116" t="str">
        <f t="shared" si="16"/>
        <v xml:space="preserve"> -</v>
      </c>
      <c r="BB20" s="277" t="str">
        <f t="shared" si="17"/>
        <v xml:space="preserve"> -</v>
      </c>
      <c r="BC20" s="49">
        <v>0</v>
      </c>
      <c r="BD20" s="54">
        <v>0</v>
      </c>
      <c r="BE20" s="54">
        <v>0</v>
      </c>
      <c r="BF20" s="116" t="str">
        <f t="shared" si="18"/>
        <v xml:space="preserve"> -</v>
      </c>
      <c r="BG20" s="277" t="str">
        <f t="shared" si="19"/>
        <v xml:space="preserve"> -</v>
      </c>
      <c r="BH20" s="811">
        <f t="shared" si="20"/>
        <v>0</v>
      </c>
      <c r="BI20" s="812">
        <f t="shared" si="21"/>
        <v>0</v>
      </c>
      <c r="BJ20" s="812">
        <f t="shared" si="22"/>
        <v>0</v>
      </c>
      <c r="BK20" s="381" t="str">
        <f t="shared" si="23"/>
        <v xml:space="preserve"> -</v>
      </c>
      <c r="BL20" s="277" t="str">
        <f t="shared" si="24"/>
        <v xml:space="preserve"> -</v>
      </c>
      <c r="BM20" s="462" t="s">
        <v>1226</v>
      </c>
      <c r="BN20" s="186" t="s">
        <v>1398</v>
      </c>
      <c r="BO20" s="187" t="s">
        <v>1953</v>
      </c>
    </row>
    <row r="21" spans="2:67" ht="30" customHeight="1">
      <c r="B21" s="803"/>
      <c r="C21" s="871"/>
      <c r="D21" s="922"/>
      <c r="E21" s="710"/>
      <c r="F21" s="633"/>
      <c r="G21" s="923"/>
      <c r="H21" s="923"/>
      <c r="I21" s="924"/>
      <c r="J21" s="807"/>
      <c r="K21" s="808"/>
      <c r="L21" s="110" t="s">
        <v>253</v>
      </c>
      <c r="M21" s="122">
        <v>2210709</v>
      </c>
      <c r="N21" s="23" t="s">
        <v>1417</v>
      </c>
      <c r="O21" s="34">
        <v>1</v>
      </c>
      <c r="P21" s="54">
        <v>1</v>
      </c>
      <c r="Q21" s="54">
        <v>1</v>
      </c>
      <c r="R21" s="308">
        <v>0.25</v>
      </c>
      <c r="S21" s="54">
        <v>1</v>
      </c>
      <c r="T21" s="308">
        <v>0.25</v>
      </c>
      <c r="U21" s="54">
        <v>1</v>
      </c>
      <c r="V21" s="310">
        <v>0.25</v>
      </c>
      <c r="W21" s="41">
        <v>1</v>
      </c>
      <c r="X21" s="317">
        <v>0.25</v>
      </c>
      <c r="Y21" s="48">
        <v>1</v>
      </c>
      <c r="Z21" s="49">
        <v>0</v>
      </c>
      <c r="AA21" s="49">
        <v>0</v>
      </c>
      <c r="AB21" s="252">
        <v>0</v>
      </c>
      <c r="AC21" s="233">
        <f t="shared" si="1"/>
        <v>1</v>
      </c>
      <c r="AD21" s="568">
        <f t="shared" si="2"/>
        <v>1</v>
      </c>
      <c r="AE21" s="79">
        <f t="shared" si="3"/>
        <v>0</v>
      </c>
      <c r="AF21" s="568">
        <f t="shared" si="4"/>
        <v>0</v>
      </c>
      <c r="AG21" s="79">
        <f t="shared" si="5"/>
        <v>0</v>
      </c>
      <c r="AH21" s="568">
        <f t="shared" si="6"/>
        <v>0</v>
      </c>
      <c r="AI21" s="79">
        <f t="shared" si="7"/>
        <v>0</v>
      </c>
      <c r="AJ21" s="568">
        <f t="shared" si="8"/>
        <v>0</v>
      </c>
      <c r="AK21" s="925">
        <f t="shared" si="9"/>
        <v>0.25</v>
      </c>
      <c r="AL21" s="926">
        <f t="shared" si="10"/>
        <v>0.25</v>
      </c>
      <c r="AM21" s="927">
        <f t="shared" si="11"/>
        <v>0.25</v>
      </c>
      <c r="AN21" s="48">
        <v>284400</v>
      </c>
      <c r="AO21" s="54">
        <v>51900</v>
      </c>
      <c r="AP21" s="54">
        <v>0</v>
      </c>
      <c r="AQ21" s="116">
        <f t="shared" si="12"/>
        <v>0.18248945147679324</v>
      </c>
      <c r="AR21" s="277" t="str">
        <f t="shared" si="13"/>
        <v xml:space="preserve"> -</v>
      </c>
      <c r="AS21" s="49">
        <v>100000</v>
      </c>
      <c r="AT21" s="54">
        <v>0</v>
      </c>
      <c r="AU21" s="54">
        <v>0</v>
      </c>
      <c r="AV21" s="116">
        <f t="shared" si="14"/>
        <v>0</v>
      </c>
      <c r="AW21" s="277" t="str">
        <f t="shared" si="15"/>
        <v xml:space="preserve"> -</v>
      </c>
      <c r="AX21" s="48">
        <v>273006</v>
      </c>
      <c r="AY21" s="54">
        <v>0</v>
      </c>
      <c r="AZ21" s="54">
        <v>0</v>
      </c>
      <c r="BA21" s="116">
        <f t="shared" si="16"/>
        <v>0</v>
      </c>
      <c r="BB21" s="277" t="str">
        <f t="shared" si="17"/>
        <v xml:space="preserve"> -</v>
      </c>
      <c r="BC21" s="49">
        <v>285291</v>
      </c>
      <c r="BD21" s="54">
        <v>0</v>
      </c>
      <c r="BE21" s="54">
        <v>0</v>
      </c>
      <c r="BF21" s="116">
        <f t="shared" si="18"/>
        <v>0</v>
      </c>
      <c r="BG21" s="277" t="str">
        <f t="shared" si="19"/>
        <v xml:space="preserve"> -</v>
      </c>
      <c r="BH21" s="811">
        <f t="shared" si="20"/>
        <v>942697</v>
      </c>
      <c r="BI21" s="812">
        <f t="shared" si="21"/>
        <v>51900</v>
      </c>
      <c r="BJ21" s="812">
        <f t="shared" si="22"/>
        <v>0</v>
      </c>
      <c r="BK21" s="381">
        <f t="shared" si="23"/>
        <v>5.5054805520755874E-2</v>
      </c>
      <c r="BL21" s="277" t="str">
        <f t="shared" si="24"/>
        <v xml:space="preserve"> -</v>
      </c>
      <c r="BM21" s="462" t="s">
        <v>1226</v>
      </c>
      <c r="BN21" s="186" t="s">
        <v>1398</v>
      </c>
      <c r="BO21" s="187" t="s">
        <v>1953</v>
      </c>
    </row>
    <row r="22" spans="2:67" ht="45.75" customHeight="1">
      <c r="B22" s="803"/>
      <c r="C22" s="871"/>
      <c r="D22" s="922"/>
      <c r="E22" s="710"/>
      <c r="F22" s="633"/>
      <c r="G22" s="923"/>
      <c r="H22" s="923"/>
      <c r="I22" s="924"/>
      <c r="J22" s="807"/>
      <c r="K22" s="808"/>
      <c r="L22" s="110" t="s">
        <v>254</v>
      </c>
      <c r="M22" s="122" t="s">
        <v>1219</v>
      </c>
      <c r="N22" s="23" t="s">
        <v>1418</v>
      </c>
      <c r="O22" s="34">
        <v>0</v>
      </c>
      <c r="P22" s="54">
        <v>1</v>
      </c>
      <c r="Q22" s="54">
        <v>1</v>
      </c>
      <c r="R22" s="308">
        <v>0.25</v>
      </c>
      <c r="S22" s="54">
        <v>1</v>
      </c>
      <c r="T22" s="308">
        <v>0.25</v>
      </c>
      <c r="U22" s="54">
        <v>1</v>
      </c>
      <c r="V22" s="310">
        <v>0.25</v>
      </c>
      <c r="W22" s="41">
        <v>1</v>
      </c>
      <c r="X22" s="317">
        <v>0.25</v>
      </c>
      <c r="Y22" s="48">
        <v>1</v>
      </c>
      <c r="Z22" s="49">
        <v>0</v>
      </c>
      <c r="AA22" s="49">
        <v>0</v>
      </c>
      <c r="AB22" s="252">
        <v>0</v>
      </c>
      <c r="AC22" s="233">
        <f t="shared" si="1"/>
        <v>1</v>
      </c>
      <c r="AD22" s="568">
        <f t="shared" si="2"/>
        <v>1</v>
      </c>
      <c r="AE22" s="79">
        <f t="shared" si="3"/>
        <v>0</v>
      </c>
      <c r="AF22" s="568">
        <f t="shared" si="4"/>
        <v>0</v>
      </c>
      <c r="AG22" s="79">
        <f t="shared" si="5"/>
        <v>0</v>
      </c>
      <c r="AH22" s="568">
        <f t="shared" si="6"/>
        <v>0</v>
      </c>
      <c r="AI22" s="79">
        <f t="shared" si="7"/>
        <v>0</v>
      </c>
      <c r="AJ22" s="568">
        <f t="shared" si="8"/>
        <v>0</v>
      </c>
      <c r="AK22" s="925">
        <f t="shared" si="9"/>
        <v>0.25</v>
      </c>
      <c r="AL22" s="926">
        <f t="shared" si="10"/>
        <v>0.25</v>
      </c>
      <c r="AM22" s="927">
        <f t="shared" si="11"/>
        <v>0.25</v>
      </c>
      <c r="AN22" s="48">
        <v>70000</v>
      </c>
      <c r="AO22" s="54">
        <v>70000</v>
      </c>
      <c r="AP22" s="54">
        <v>14000</v>
      </c>
      <c r="AQ22" s="116">
        <f t="shared" si="12"/>
        <v>1</v>
      </c>
      <c r="AR22" s="277">
        <f t="shared" si="13"/>
        <v>0.2</v>
      </c>
      <c r="AS22" s="49">
        <v>90000</v>
      </c>
      <c r="AT22" s="54">
        <v>0</v>
      </c>
      <c r="AU22" s="54">
        <v>0</v>
      </c>
      <c r="AV22" s="116">
        <f t="shared" si="14"/>
        <v>0</v>
      </c>
      <c r="AW22" s="277" t="str">
        <f t="shared" si="15"/>
        <v xml:space="preserve"> -</v>
      </c>
      <c r="AX22" s="48">
        <v>0</v>
      </c>
      <c r="AY22" s="54">
        <v>0</v>
      </c>
      <c r="AZ22" s="54">
        <v>0</v>
      </c>
      <c r="BA22" s="116" t="str">
        <f t="shared" si="16"/>
        <v xml:space="preserve"> -</v>
      </c>
      <c r="BB22" s="277" t="str">
        <f t="shared" si="17"/>
        <v xml:space="preserve"> -</v>
      </c>
      <c r="BC22" s="49">
        <v>0</v>
      </c>
      <c r="BD22" s="54">
        <v>0</v>
      </c>
      <c r="BE22" s="54">
        <v>0</v>
      </c>
      <c r="BF22" s="116" t="str">
        <f t="shared" si="18"/>
        <v xml:space="preserve"> -</v>
      </c>
      <c r="BG22" s="277" t="str">
        <f t="shared" si="19"/>
        <v xml:space="preserve"> -</v>
      </c>
      <c r="BH22" s="811">
        <f t="shared" si="20"/>
        <v>160000</v>
      </c>
      <c r="BI22" s="812">
        <f t="shared" si="21"/>
        <v>70000</v>
      </c>
      <c r="BJ22" s="812">
        <f t="shared" si="22"/>
        <v>14000</v>
      </c>
      <c r="BK22" s="381">
        <f t="shared" si="23"/>
        <v>0.4375</v>
      </c>
      <c r="BL22" s="277">
        <f t="shared" si="24"/>
        <v>0.2</v>
      </c>
      <c r="BM22" s="462" t="s">
        <v>1226</v>
      </c>
      <c r="BN22" s="186" t="s">
        <v>1398</v>
      </c>
      <c r="BO22" s="187" t="s">
        <v>1953</v>
      </c>
    </row>
    <row r="23" spans="2:67" ht="60" customHeight="1">
      <c r="B23" s="803"/>
      <c r="C23" s="871"/>
      <c r="D23" s="922"/>
      <c r="E23" s="710"/>
      <c r="F23" s="633"/>
      <c r="G23" s="923"/>
      <c r="H23" s="923"/>
      <c r="I23" s="924"/>
      <c r="J23" s="807"/>
      <c r="K23" s="808"/>
      <c r="L23" s="110" t="s">
        <v>255</v>
      </c>
      <c r="M23" s="122" t="s">
        <v>1219</v>
      </c>
      <c r="N23" s="23" t="s">
        <v>1419</v>
      </c>
      <c r="O23" s="34">
        <v>0</v>
      </c>
      <c r="P23" s="54">
        <v>1</v>
      </c>
      <c r="Q23" s="54">
        <v>1</v>
      </c>
      <c r="R23" s="308">
        <v>0.25</v>
      </c>
      <c r="S23" s="54">
        <v>1</v>
      </c>
      <c r="T23" s="308">
        <v>0.25</v>
      </c>
      <c r="U23" s="54">
        <v>1</v>
      </c>
      <c r="V23" s="310">
        <v>0.25</v>
      </c>
      <c r="W23" s="41">
        <v>1</v>
      </c>
      <c r="X23" s="317">
        <v>0.25</v>
      </c>
      <c r="Y23" s="48">
        <v>1</v>
      </c>
      <c r="Z23" s="49">
        <v>1</v>
      </c>
      <c r="AA23" s="49">
        <v>0</v>
      </c>
      <c r="AB23" s="252">
        <v>0</v>
      </c>
      <c r="AC23" s="233">
        <f t="shared" si="1"/>
        <v>1</v>
      </c>
      <c r="AD23" s="568">
        <f t="shared" si="2"/>
        <v>1</v>
      </c>
      <c r="AE23" s="79">
        <f t="shared" si="3"/>
        <v>1</v>
      </c>
      <c r="AF23" s="568">
        <f t="shared" si="4"/>
        <v>1</v>
      </c>
      <c r="AG23" s="79">
        <f t="shared" si="5"/>
        <v>0</v>
      </c>
      <c r="AH23" s="568">
        <f t="shared" si="6"/>
        <v>0</v>
      </c>
      <c r="AI23" s="79">
        <f t="shared" si="7"/>
        <v>0</v>
      </c>
      <c r="AJ23" s="568">
        <f t="shared" si="8"/>
        <v>0</v>
      </c>
      <c r="AK23" s="925">
        <f t="shared" si="9"/>
        <v>0.5</v>
      </c>
      <c r="AL23" s="926">
        <f t="shared" si="10"/>
        <v>0.5</v>
      </c>
      <c r="AM23" s="927">
        <f t="shared" si="11"/>
        <v>0.5</v>
      </c>
      <c r="AN23" s="48">
        <v>0</v>
      </c>
      <c r="AO23" s="54">
        <v>0</v>
      </c>
      <c r="AP23" s="54">
        <v>0</v>
      </c>
      <c r="AQ23" s="116" t="str">
        <f t="shared" si="12"/>
        <v xml:space="preserve"> -</v>
      </c>
      <c r="AR23" s="277" t="str">
        <f t="shared" si="13"/>
        <v xml:space="preserve"> -</v>
      </c>
      <c r="AS23" s="49">
        <v>20000</v>
      </c>
      <c r="AT23" s="54">
        <v>15750</v>
      </c>
      <c r="AU23" s="54">
        <v>0</v>
      </c>
      <c r="AV23" s="116">
        <f t="shared" si="14"/>
        <v>0.78749999999999998</v>
      </c>
      <c r="AW23" s="277" t="str">
        <f t="shared" si="15"/>
        <v xml:space="preserve"> -</v>
      </c>
      <c r="AX23" s="48">
        <v>0</v>
      </c>
      <c r="AY23" s="54">
        <v>0</v>
      </c>
      <c r="AZ23" s="54">
        <v>0</v>
      </c>
      <c r="BA23" s="116" t="str">
        <f t="shared" si="16"/>
        <v xml:space="preserve"> -</v>
      </c>
      <c r="BB23" s="277" t="str">
        <f t="shared" si="17"/>
        <v xml:space="preserve"> -</v>
      </c>
      <c r="BC23" s="49">
        <v>0</v>
      </c>
      <c r="BD23" s="54">
        <v>0</v>
      </c>
      <c r="BE23" s="54">
        <v>0</v>
      </c>
      <c r="BF23" s="116" t="str">
        <f t="shared" si="18"/>
        <v xml:space="preserve"> -</v>
      </c>
      <c r="BG23" s="277" t="str">
        <f t="shared" si="19"/>
        <v xml:space="preserve"> -</v>
      </c>
      <c r="BH23" s="811">
        <f t="shared" si="20"/>
        <v>20000</v>
      </c>
      <c r="BI23" s="812">
        <f t="shared" si="21"/>
        <v>15750</v>
      </c>
      <c r="BJ23" s="812">
        <f t="shared" si="22"/>
        <v>0</v>
      </c>
      <c r="BK23" s="381">
        <f t="shared" si="23"/>
        <v>0.78749999999999998</v>
      </c>
      <c r="BL23" s="277" t="str">
        <f t="shared" si="24"/>
        <v xml:space="preserve"> -</v>
      </c>
      <c r="BM23" s="462" t="s">
        <v>1226</v>
      </c>
      <c r="BN23" s="186" t="s">
        <v>1398</v>
      </c>
      <c r="BO23" s="187" t="s">
        <v>1953</v>
      </c>
    </row>
    <row r="24" spans="2:67" ht="30" customHeight="1">
      <c r="B24" s="803"/>
      <c r="C24" s="871"/>
      <c r="D24" s="922"/>
      <c r="E24" s="710"/>
      <c r="F24" s="633"/>
      <c r="G24" s="923"/>
      <c r="H24" s="923"/>
      <c r="I24" s="924"/>
      <c r="J24" s="807"/>
      <c r="K24" s="808"/>
      <c r="L24" s="110" t="s">
        <v>256</v>
      </c>
      <c r="M24" s="122">
        <v>2210709</v>
      </c>
      <c r="N24" s="110" t="s">
        <v>1420</v>
      </c>
      <c r="O24" s="34">
        <v>4</v>
      </c>
      <c r="P24" s="54">
        <v>4</v>
      </c>
      <c r="Q24" s="54">
        <v>1</v>
      </c>
      <c r="R24" s="308">
        <f t="shared" ref="R24:R76" si="25">+Q24/P24</f>
        <v>0.25</v>
      </c>
      <c r="S24" s="54">
        <v>1</v>
      </c>
      <c r="T24" s="308">
        <f t="shared" ref="T24:T76" si="26">+S24/P24</f>
        <v>0.25</v>
      </c>
      <c r="U24" s="54">
        <v>1</v>
      </c>
      <c r="V24" s="310">
        <f t="shared" ref="V24:V76" si="27">+U24/P24</f>
        <v>0.25</v>
      </c>
      <c r="W24" s="41">
        <v>1</v>
      </c>
      <c r="X24" s="317">
        <f t="shared" ref="X24:X76" si="28">+W24/P24</f>
        <v>0.25</v>
      </c>
      <c r="Y24" s="48">
        <v>0</v>
      </c>
      <c r="Z24" s="49">
        <v>0</v>
      </c>
      <c r="AA24" s="49">
        <v>0</v>
      </c>
      <c r="AB24" s="252">
        <v>0</v>
      </c>
      <c r="AC24" s="233">
        <f t="shared" si="1"/>
        <v>0</v>
      </c>
      <c r="AD24" s="568">
        <f t="shared" si="2"/>
        <v>0</v>
      </c>
      <c r="AE24" s="79">
        <f t="shared" si="3"/>
        <v>0</v>
      </c>
      <c r="AF24" s="568">
        <f t="shared" si="4"/>
        <v>0</v>
      </c>
      <c r="AG24" s="79">
        <f t="shared" si="5"/>
        <v>0</v>
      </c>
      <c r="AH24" s="568">
        <f t="shared" si="6"/>
        <v>0</v>
      </c>
      <c r="AI24" s="79">
        <f t="shared" si="7"/>
        <v>0</v>
      </c>
      <c r="AJ24" s="568">
        <f t="shared" si="8"/>
        <v>0</v>
      </c>
      <c r="AK24" s="925">
        <f>+SUM(Y24:AB24)/P24</f>
        <v>0</v>
      </c>
      <c r="AL24" s="926">
        <f t="shared" si="10"/>
        <v>0</v>
      </c>
      <c r="AM24" s="927">
        <f t="shared" si="11"/>
        <v>0</v>
      </c>
      <c r="AN24" s="48">
        <v>12000</v>
      </c>
      <c r="AO24" s="54">
        <v>0</v>
      </c>
      <c r="AP24" s="54">
        <v>0</v>
      </c>
      <c r="AQ24" s="116">
        <f t="shared" si="12"/>
        <v>0</v>
      </c>
      <c r="AR24" s="277" t="str">
        <f t="shared" si="13"/>
        <v xml:space="preserve"> -</v>
      </c>
      <c r="AS24" s="49">
        <v>0</v>
      </c>
      <c r="AT24" s="54">
        <v>0</v>
      </c>
      <c r="AU24" s="54">
        <v>0</v>
      </c>
      <c r="AV24" s="116" t="str">
        <f t="shared" si="14"/>
        <v xml:space="preserve"> -</v>
      </c>
      <c r="AW24" s="277" t="str">
        <f t="shared" si="15"/>
        <v xml:space="preserve"> -</v>
      </c>
      <c r="AX24" s="48">
        <v>10450</v>
      </c>
      <c r="AY24" s="54">
        <v>0</v>
      </c>
      <c r="AZ24" s="54">
        <v>0</v>
      </c>
      <c r="BA24" s="116">
        <f t="shared" si="16"/>
        <v>0</v>
      </c>
      <c r="BB24" s="277" t="str">
        <f t="shared" si="17"/>
        <v xml:space="preserve"> -</v>
      </c>
      <c r="BC24" s="49">
        <v>10920</v>
      </c>
      <c r="BD24" s="54">
        <v>0</v>
      </c>
      <c r="BE24" s="54">
        <v>0</v>
      </c>
      <c r="BF24" s="116">
        <f t="shared" si="18"/>
        <v>0</v>
      </c>
      <c r="BG24" s="277" t="str">
        <f t="shared" si="19"/>
        <v xml:space="preserve"> -</v>
      </c>
      <c r="BH24" s="811">
        <f t="shared" si="20"/>
        <v>33370</v>
      </c>
      <c r="BI24" s="812">
        <f t="shared" si="21"/>
        <v>0</v>
      </c>
      <c r="BJ24" s="812">
        <f t="shared" si="22"/>
        <v>0</v>
      </c>
      <c r="BK24" s="381">
        <f t="shared" si="23"/>
        <v>0</v>
      </c>
      <c r="BL24" s="277" t="str">
        <f t="shared" si="24"/>
        <v xml:space="preserve"> -</v>
      </c>
      <c r="BM24" s="462" t="s">
        <v>1226</v>
      </c>
      <c r="BN24" s="186" t="s">
        <v>1398</v>
      </c>
      <c r="BO24" s="187" t="s">
        <v>1953</v>
      </c>
    </row>
    <row r="25" spans="2:67" ht="30" customHeight="1">
      <c r="B25" s="803"/>
      <c r="C25" s="871"/>
      <c r="D25" s="922"/>
      <c r="E25" s="710"/>
      <c r="F25" s="633"/>
      <c r="G25" s="923"/>
      <c r="H25" s="923"/>
      <c r="I25" s="924"/>
      <c r="J25" s="807"/>
      <c r="K25" s="808"/>
      <c r="L25" s="110" t="s">
        <v>257</v>
      </c>
      <c r="M25" s="122" t="s">
        <v>1219</v>
      </c>
      <c r="N25" s="110" t="s">
        <v>1421</v>
      </c>
      <c r="O25" s="34">
        <v>8666</v>
      </c>
      <c r="P25" s="54">
        <v>24000</v>
      </c>
      <c r="Q25" s="54">
        <v>6000</v>
      </c>
      <c r="R25" s="308">
        <f t="shared" si="25"/>
        <v>0.25</v>
      </c>
      <c r="S25" s="54">
        <v>6000</v>
      </c>
      <c r="T25" s="308">
        <f t="shared" si="26"/>
        <v>0.25</v>
      </c>
      <c r="U25" s="54">
        <v>6000</v>
      </c>
      <c r="V25" s="310">
        <f t="shared" si="27"/>
        <v>0.25</v>
      </c>
      <c r="W25" s="41">
        <v>6000</v>
      </c>
      <c r="X25" s="317">
        <f t="shared" si="28"/>
        <v>0.25</v>
      </c>
      <c r="Y25" s="48">
        <v>10000</v>
      </c>
      <c r="Z25" s="49">
        <v>6000</v>
      </c>
      <c r="AA25" s="49">
        <v>0</v>
      </c>
      <c r="AB25" s="252">
        <v>0</v>
      </c>
      <c r="AC25" s="233">
        <f t="shared" si="1"/>
        <v>1.6666666666666667</v>
      </c>
      <c r="AD25" s="568">
        <f t="shared" si="2"/>
        <v>1</v>
      </c>
      <c r="AE25" s="79">
        <f t="shared" si="3"/>
        <v>1</v>
      </c>
      <c r="AF25" s="568">
        <f t="shared" si="4"/>
        <v>1</v>
      </c>
      <c r="AG25" s="79">
        <f t="shared" si="5"/>
        <v>0</v>
      </c>
      <c r="AH25" s="568">
        <f t="shared" si="6"/>
        <v>0</v>
      </c>
      <c r="AI25" s="79">
        <f t="shared" si="7"/>
        <v>0</v>
      </c>
      <c r="AJ25" s="568">
        <f t="shared" si="8"/>
        <v>0</v>
      </c>
      <c r="AK25" s="925">
        <f>+SUM(Y25:AB25)/P25</f>
        <v>0.66666666666666663</v>
      </c>
      <c r="AL25" s="926">
        <f t="shared" si="10"/>
        <v>0.66666666666666663</v>
      </c>
      <c r="AM25" s="927">
        <f t="shared" si="11"/>
        <v>0.66666666666666663</v>
      </c>
      <c r="AN25" s="48">
        <v>50000</v>
      </c>
      <c r="AO25" s="54">
        <v>50000</v>
      </c>
      <c r="AP25" s="54">
        <v>15000</v>
      </c>
      <c r="AQ25" s="116">
        <f t="shared" si="12"/>
        <v>1</v>
      </c>
      <c r="AR25" s="277">
        <f t="shared" si="13"/>
        <v>0.3</v>
      </c>
      <c r="AS25" s="49">
        <v>30000</v>
      </c>
      <c r="AT25" s="54">
        <v>30000</v>
      </c>
      <c r="AU25" s="54">
        <v>0</v>
      </c>
      <c r="AV25" s="116">
        <f t="shared" si="14"/>
        <v>1</v>
      </c>
      <c r="AW25" s="277" t="str">
        <f t="shared" si="15"/>
        <v xml:space="preserve"> -</v>
      </c>
      <c r="AX25" s="48">
        <v>0</v>
      </c>
      <c r="AY25" s="54">
        <v>0</v>
      </c>
      <c r="AZ25" s="54">
        <v>0</v>
      </c>
      <c r="BA25" s="116" t="str">
        <f t="shared" si="16"/>
        <v xml:space="preserve"> -</v>
      </c>
      <c r="BB25" s="277" t="str">
        <f t="shared" si="17"/>
        <v xml:space="preserve"> -</v>
      </c>
      <c r="BC25" s="49">
        <v>0</v>
      </c>
      <c r="BD25" s="54">
        <v>0</v>
      </c>
      <c r="BE25" s="54">
        <v>0</v>
      </c>
      <c r="BF25" s="116" t="str">
        <f t="shared" si="18"/>
        <v xml:space="preserve"> -</v>
      </c>
      <c r="BG25" s="277" t="str">
        <f t="shared" si="19"/>
        <v xml:space="preserve"> -</v>
      </c>
      <c r="BH25" s="811">
        <f t="shared" si="20"/>
        <v>80000</v>
      </c>
      <c r="BI25" s="812">
        <f t="shared" si="21"/>
        <v>80000</v>
      </c>
      <c r="BJ25" s="812">
        <f t="shared" si="22"/>
        <v>15000</v>
      </c>
      <c r="BK25" s="381">
        <f t="shared" si="23"/>
        <v>1</v>
      </c>
      <c r="BL25" s="277">
        <f t="shared" si="24"/>
        <v>0.1875</v>
      </c>
      <c r="BM25" s="462" t="s">
        <v>1226</v>
      </c>
      <c r="BN25" s="186" t="s">
        <v>1398</v>
      </c>
      <c r="BO25" s="187" t="s">
        <v>1953</v>
      </c>
    </row>
    <row r="26" spans="2:67" ht="60" customHeight="1">
      <c r="B26" s="803"/>
      <c r="C26" s="871"/>
      <c r="D26" s="922"/>
      <c r="E26" s="710"/>
      <c r="F26" s="633"/>
      <c r="G26" s="923"/>
      <c r="H26" s="923"/>
      <c r="I26" s="924"/>
      <c r="J26" s="807"/>
      <c r="K26" s="808"/>
      <c r="L26" s="110" t="s">
        <v>258</v>
      </c>
      <c r="M26" s="122" t="s">
        <v>1219</v>
      </c>
      <c r="N26" s="110" t="s">
        <v>1422</v>
      </c>
      <c r="O26" s="34">
        <v>1500</v>
      </c>
      <c r="P26" s="54">
        <v>400</v>
      </c>
      <c r="Q26" s="54">
        <v>400</v>
      </c>
      <c r="R26" s="308">
        <v>0.25</v>
      </c>
      <c r="S26" s="54">
        <v>400</v>
      </c>
      <c r="T26" s="308">
        <v>0.25</v>
      </c>
      <c r="U26" s="54">
        <v>400</v>
      </c>
      <c r="V26" s="310">
        <v>0.25</v>
      </c>
      <c r="W26" s="41">
        <v>400</v>
      </c>
      <c r="X26" s="317">
        <v>0.25</v>
      </c>
      <c r="Y26" s="48">
        <v>186</v>
      </c>
      <c r="Z26" s="49">
        <v>45</v>
      </c>
      <c r="AA26" s="49">
        <v>0</v>
      </c>
      <c r="AB26" s="252">
        <v>0</v>
      </c>
      <c r="AC26" s="233">
        <f t="shared" si="1"/>
        <v>0.46500000000000002</v>
      </c>
      <c r="AD26" s="568">
        <f t="shared" si="2"/>
        <v>0.46500000000000002</v>
      </c>
      <c r="AE26" s="79">
        <f t="shared" si="3"/>
        <v>0.1125</v>
      </c>
      <c r="AF26" s="568">
        <f t="shared" si="4"/>
        <v>0.1125</v>
      </c>
      <c r="AG26" s="79">
        <f t="shared" si="5"/>
        <v>0</v>
      </c>
      <c r="AH26" s="568">
        <f t="shared" si="6"/>
        <v>0</v>
      </c>
      <c r="AI26" s="79">
        <f t="shared" si="7"/>
        <v>0</v>
      </c>
      <c r="AJ26" s="568">
        <f t="shared" si="8"/>
        <v>0</v>
      </c>
      <c r="AK26" s="925">
        <f t="shared" si="9"/>
        <v>0.144375</v>
      </c>
      <c r="AL26" s="926">
        <f t="shared" si="10"/>
        <v>0.144375</v>
      </c>
      <c r="AM26" s="927">
        <f t="shared" si="11"/>
        <v>0.144375</v>
      </c>
      <c r="AN26" s="48">
        <v>0</v>
      </c>
      <c r="AO26" s="54">
        <v>0</v>
      </c>
      <c r="AP26" s="54">
        <v>0</v>
      </c>
      <c r="AQ26" s="116" t="str">
        <f t="shared" si="12"/>
        <v xml:space="preserve"> -</v>
      </c>
      <c r="AR26" s="277" t="str">
        <f t="shared" si="13"/>
        <v xml:space="preserve"> -</v>
      </c>
      <c r="AS26" s="49">
        <v>0</v>
      </c>
      <c r="AT26" s="54">
        <v>0</v>
      </c>
      <c r="AU26" s="54">
        <v>0</v>
      </c>
      <c r="AV26" s="116" t="str">
        <f t="shared" si="14"/>
        <v xml:space="preserve"> -</v>
      </c>
      <c r="AW26" s="277" t="str">
        <f t="shared" si="15"/>
        <v xml:space="preserve"> -</v>
      </c>
      <c r="AX26" s="48">
        <v>0</v>
      </c>
      <c r="AY26" s="54">
        <v>0</v>
      </c>
      <c r="AZ26" s="54">
        <v>0</v>
      </c>
      <c r="BA26" s="116" t="str">
        <f t="shared" si="16"/>
        <v xml:space="preserve"> -</v>
      </c>
      <c r="BB26" s="277" t="str">
        <f t="shared" si="17"/>
        <v xml:space="preserve"> -</v>
      </c>
      <c r="BC26" s="49">
        <v>0</v>
      </c>
      <c r="BD26" s="54">
        <v>0</v>
      </c>
      <c r="BE26" s="54">
        <v>0</v>
      </c>
      <c r="BF26" s="116" t="str">
        <f t="shared" si="18"/>
        <v xml:space="preserve"> -</v>
      </c>
      <c r="BG26" s="277" t="str">
        <f t="shared" si="19"/>
        <v xml:space="preserve"> -</v>
      </c>
      <c r="BH26" s="811">
        <f t="shared" si="20"/>
        <v>0</v>
      </c>
      <c r="BI26" s="812">
        <f t="shared" si="21"/>
        <v>0</v>
      </c>
      <c r="BJ26" s="812">
        <f t="shared" si="22"/>
        <v>0</v>
      </c>
      <c r="BK26" s="381" t="str">
        <f t="shared" si="23"/>
        <v xml:space="preserve"> -</v>
      </c>
      <c r="BL26" s="277" t="str">
        <f t="shared" si="24"/>
        <v xml:space="preserve"> -</v>
      </c>
      <c r="BM26" s="462" t="s">
        <v>1226</v>
      </c>
      <c r="BN26" s="186" t="s">
        <v>1398</v>
      </c>
      <c r="BO26" s="187" t="s">
        <v>1953</v>
      </c>
    </row>
    <row r="27" spans="2:67" ht="60" customHeight="1">
      <c r="B27" s="803"/>
      <c r="C27" s="871"/>
      <c r="D27" s="922"/>
      <c r="E27" s="710"/>
      <c r="F27" s="633"/>
      <c r="G27" s="923"/>
      <c r="H27" s="923"/>
      <c r="I27" s="924"/>
      <c r="J27" s="807"/>
      <c r="K27" s="808"/>
      <c r="L27" s="110" t="s">
        <v>259</v>
      </c>
      <c r="M27" s="122">
        <v>2210709</v>
      </c>
      <c r="N27" s="110" t="s">
        <v>1423</v>
      </c>
      <c r="O27" s="34">
        <v>11</v>
      </c>
      <c r="P27" s="54">
        <v>11</v>
      </c>
      <c r="Q27" s="54">
        <v>11</v>
      </c>
      <c r="R27" s="308">
        <v>0.25</v>
      </c>
      <c r="S27" s="54">
        <v>11</v>
      </c>
      <c r="T27" s="308">
        <v>0.25</v>
      </c>
      <c r="U27" s="54">
        <v>11</v>
      </c>
      <c r="V27" s="310">
        <v>0.25</v>
      </c>
      <c r="W27" s="41">
        <v>11</v>
      </c>
      <c r="X27" s="317">
        <v>0.25</v>
      </c>
      <c r="Y27" s="48">
        <v>11</v>
      </c>
      <c r="Z27" s="49">
        <v>11</v>
      </c>
      <c r="AA27" s="49">
        <v>0</v>
      </c>
      <c r="AB27" s="252">
        <v>0</v>
      </c>
      <c r="AC27" s="233">
        <f t="shared" si="1"/>
        <v>1</v>
      </c>
      <c r="AD27" s="568">
        <f t="shared" si="2"/>
        <v>1</v>
      </c>
      <c r="AE27" s="79">
        <f t="shared" si="3"/>
        <v>1</v>
      </c>
      <c r="AF27" s="568">
        <f t="shared" si="4"/>
        <v>1</v>
      </c>
      <c r="AG27" s="79">
        <f t="shared" si="5"/>
        <v>0</v>
      </c>
      <c r="AH27" s="568">
        <f t="shared" si="6"/>
        <v>0</v>
      </c>
      <c r="AI27" s="79">
        <f t="shared" si="7"/>
        <v>0</v>
      </c>
      <c r="AJ27" s="568">
        <f t="shared" si="8"/>
        <v>0</v>
      </c>
      <c r="AK27" s="925">
        <f t="shared" si="9"/>
        <v>0.5</v>
      </c>
      <c r="AL27" s="926">
        <f t="shared" si="10"/>
        <v>0.5</v>
      </c>
      <c r="AM27" s="927">
        <f t="shared" si="11"/>
        <v>0.5</v>
      </c>
      <c r="AN27" s="48">
        <v>102500</v>
      </c>
      <c r="AO27" s="54">
        <v>88833</v>
      </c>
      <c r="AP27" s="54">
        <v>0</v>
      </c>
      <c r="AQ27" s="116">
        <f t="shared" si="12"/>
        <v>0.86666341463414631</v>
      </c>
      <c r="AR27" s="277" t="str">
        <f t="shared" si="13"/>
        <v xml:space="preserve"> -</v>
      </c>
      <c r="AS27" s="49">
        <v>150000</v>
      </c>
      <c r="AT27" s="54">
        <v>135000</v>
      </c>
      <c r="AU27" s="54">
        <v>0</v>
      </c>
      <c r="AV27" s="116">
        <f t="shared" si="14"/>
        <v>0.9</v>
      </c>
      <c r="AW27" s="277" t="str">
        <f t="shared" si="15"/>
        <v xml:space="preserve"> -</v>
      </c>
      <c r="AX27" s="48">
        <v>0</v>
      </c>
      <c r="AY27" s="54">
        <v>0</v>
      </c>
      <c r="AZ27" s="54">
        <v>0</v>
      </c>
      <c r="BA27" s="116" t="str">
        <f t="shared" si="16"/>
        <v xml:space="preserve"> -</v>
      </c>
      <c r="BB27" s="277" t="str">
        <f t="shared" si="17"/>
        <v xml:space="preserve"> -</v>
      </c>
      <c r="BC27" s="49">
        <v>0</v>
      </c>
      <c r="BD27" s="54">
        <v>0</v>
      </c>
      <c r="BE27" s="54">
        <v>0</v>
      </c>
      <c r="BF27" s="116" t="str">
        <f t="shared" si="18"/>
        <v xml:space="preserve"> -</v>
      </c>
      <c r="BG27" s="277" t="str">
        <f t="shared" si="19"/>
        <v xml:space="preserve"> -</v>
      </c>
      <c r="BH27" s="811">
        <f t="shared" si="20"/>
        <v>252500</v>
      </c>
      <c r="BI27" s="812">
        <f t="shared" si="21"/>
        <v>223833</v>
      </c>
      <c r="BJ27" s="812">
        <f t="shared" si="22"/>
        <v>0</v>
      </c>
      <c r="BK27" s="381">
        <f t="shared" si="23"/>
        <v>0.88646732673267326</v>
      </c>
      <c r="BL27" s="277" t="str">
        <f t="shared" si="24"/>
        <v xml:space="preserve"> -</v>
      </c>
      <c r="BM27" s="462" t="s">
        <v>1226</v>
      </c>
      <c r="BN27" s="186" t="s">
        <v>1398</v>
      </c>
      <c r="BO27" s="187" t="s">
        <v>1953</v>
      </c>
    </row>
    <row r="28" spans="2:67" ht="45.75" customHeight="1">
      <c r="B28" s="803"/>
      <c r="C28" s="871"/>
      <c r="D28" s="922"/>
      <c r="E28" s="710"/>
      <c r="F28" s="633"/>
      <c r="G28" s="923"/>
      <c r="H28" s="923"/>
      <c r="I28" s="924"/>
      <c r="J28" s="807"/>
      <c r="K28" s="808"/>
      <c r="L28" s="110" t="s">
        <v>260</v>
      </c>
      <c r="M28" s="122" t="s">
        <v>1219</v>
      </c>
      <c r="N28" s="110" t="s">
        <v>1424</v>
      </c>
      <c r="O28" s="34">
        <v>300</v>
      </c>
      <c r="P28" s="54">
        <v>300</v>
      </c>
      <c r="Q28" s="54">
        <v>300</v>
      </c>
      <c r="R28" s="308">
        <v>0.25</v>
      </c>
      <c r="S28" s="54">
        <v>300</v>
      </c>
      <c r="T28" s="308">
        <v>0.25</v>
      </c>
      <c r="U28" s="54">
        <v>300</v>
      </c>
      <c r="V28" s="310">
        <v>0.25</v>
      </c>
      <c r="W28" s="41">
        <v>300</v>
      </c>
      <c r="X28" s="317">
        <v>0.25</v>
      </c>
      <c r="Y28" s="48">
        <v>62</v>
      </c>
      <c r="Z28" s="49">
        <v>62</v>
      </c>
      <c r="AA28" s="49">
        <v>0</v>
      </c>
      <c r="AB28" s="252">
        <v>0</v>
      </c>
      <c r="AC28" s="233">
        <f t="shared" si="1"/>
        <v>0.20666666666666667</v>
      </c>
      <c r="AD28" s="568">
        <f t="shared" si="2"/>
        <v>0.20666666666666667</v>
      </c>
      <c r="AE28" s="79">
        <f t="shared" si="3"/>
        <v>0.20666666666666667</v>
      </c>
      <c r="AF28" s="568">
        <f t="shared" si="4"/>
        <v>0.20666666666666667</v>
      </c>
      <c r="AG28" s="79">
        <f t="shared" si="5"/>
        <v>0</v>
      </c>
      <c r="AH28" s="568">
        <f t="shared" si="6"/>
        <v>0</v>
      </c>
      <c r="AI28" s="79">
        <f t="shared" si="7"/>
        <v>0</v>
      </c>
      <c r="AJ28" s="568">
        <f t="shared" si="8"/>
        <v>0</v>
      </c>
      <c r="AK28" s="925">
        <f t="shared" si="9"/>
        <v>0.10333333333333333</v>
      </c>
      <c r="AL28" s="926">
        <f t="shared" si="10"/>
        <v>0.10333333333333333</v>
      </c>
      <c r="AM28" s="927">
        <f t="shared" si="11"/>
        <v>0.10333333333333333</v>
      </c>
      <c r="AN28" s="48">
        <v>0</v>
      </c>
      <c r="AO28" s="54">
        <v>0</v>
      </c>
      <c r="AP28" s="54">
        <v>0</v>
      </c>
      <c r="AQ28" s="116" t="str">
        <f t="shared" si="12"/>
        <v xml:space="preserve"> -</v>
      </c>
      <c r="AR28" s="277" t="str">
        <f t="shared" si="13"/>
        <v xml:space="preserve"> -</v>
      </c>
      <c r="AS28" s="49">
        <v>0</v>
      </c>
      <c r="AT28" s="54">
        <v>0</v>
      </c>
      <c r="AU28" s="54">
        <v>0</v>
      </c>
      <c r="AV28" s="116" t="str">
        <f t="shared" si="14"/>
        <v xml:space="preserve"> -</v>
      </c>
      <c r="AW28" s="277" t="str">
        <f t="shared" si="15"/>
        <v xml:space="preserve"> -</v>
      </c>
      <c r="AX28" s="48">
        <v>0</v>
      </c>
      <c r="AY28" s="54">
        <v>0</v>
      </c>
      <c r="AZ28" s="54">
        <v>0</v>
      </c>
      <c r="BA28" s="116" t="str">
        <f t="shared" si="16"/>
        <v xml:space="preserve"> -</v>
      </c>
      <c r="BB28" s="277" t="str">
        <f t="shared" si="17"/>
        <v xml:space="preserve"> -</v>
      </c>
      <c r="BC28" s="49">
        <v>0</v>
      </c>
      <c r="BD28" s="54">
        <v>0</v>
      </c>
      <c r="BE28" s="54">
        <v>0</v>
      </c>
      <c r="BF28" s="116" t="str">
        <f t="shared" si="18"/>
        <v xml:space="preserve"> -</v>
      </c>
      <c r="BG28" s="277" t="str">
        <f t="shared" si="19"/>
        <v xml:space="preserve"> -</v>
      </c>
      <c r="BH28" s="811">
        <f t="shared" si="20"/>
        <v>0</v>
      </c>
      <c r="BI28" s="812">
        <f t="shared" si="21"/>
        <v>0</v>
      </c>
      <c r="BJ28" s="812">
        <f t="shared" si="22"/>
        <v>0</v>
      </c>
      <c r="BK28" s="381" t="str">
        <f t="shared" si="23"/>
        <v xml:space="preserve"> -</v>
      </c>
      <c r="BL28" s="277" t="str">
        <f t="shared" si="24"/>
        <v xml:space="preserve"> -</v>
      </c>
      <c r="BM28" s="462" t="s">
        <v>1226</v>
      </c>
      <c r="BN28" s="186" t="s">
        <v>1398</v>
      </c>
      <c r="BO28" s="187" t="s">
        <v>1953</v>
      </c>
    </row>
    <row r="29" spans="2:67" ht="30" customHeight="1">
      <c r="B29" s="803"/>
      <c r="C29" s="871"/>
      <c r="D29" s="922"/>
      <c r="E29" s="710"/>
      <c r="F29" s="633"/>
      <c r="G29" s="923"/>
      <c r="H29" s="923"/>
      <c r="I29" s="924"/>
      <c r="J29" s="807"/>
      <c r="K29" s="808"/>
      <c r="L29" s="110" t="s">
        <v>261</v>
      </c>
      <c r="M29" s="122">
        <v>2210273</v>
      </c>
      <c r="N29" s="110" t="s">
        <v>1425</v>
      </c>
      <c r="O29" s="34">
        <v>1</v>
      </c>
      <c r="P29" s="54">
        <v>1</v>
      </c>
      <c r="Q29" s="54">
        <v>1</v>
      </c>
      <c r="R29" s="308">
        <v>0.25</v>
      </c>
      <c r="S29" s="54">
        <v>1</v>
      </c>
      <c r="T29" s="308">
        <v>0.25</v>
      </c>
      <c r="U29" s="54">
        <v>1</v>
      </c>
      <c r="V29" s="310">
        <v>0.25</v>
      </c>
      <c r="W29" s="41">
        <v>1</v>
      </c>
      <c r="X29" s="317">
        <v>0.25</v>
      </c>
      <c r="Y29" s="48">
        <v>1</v>
      </c>
      <c r="Z29" s="49">
        <v>0.1</v>
      </c>
      <c r="AA29" s="49">
        <v>0</v>
      </c>
      <c r="AB29" s="252">
        <v>0</v>
      </c>
      <c r="AC29" s="233">
        <f t="shared" si="1"/>
        <v>1</v>
      </c>
      <c r="AD29" s="568">
        <f t="shared" si="2"/>
        <v>1</v>
      </c>
      <c r="AE29" s="79">
        <f t="shared" si="3"/>
        <v>0.1</v>
      </c>
      <c r="AF29" s="568">
        <f t="shared" si="4"/>
        <v>0.1</v>
      </c>
      <c r="AG29" s="79">
        <f t="shared" si="5"/>
        <v>0</v>
      </c>
      <c r="AH29" s="568">
        <f t="shared" si="6"/>
        <v>0</v>
      </c>
      <c r="AI29" s="79">
        <f t="shared" si="7"/>
        <v>0</v>
      </c>
      <c r="AJ29" s="568">
        <f t="shared" si="8"/>
        <v>0</v>
      </c>
      <c r="AK29" s="925">
        <f t="shared" si="9"/>
        <v>0.27500000000000002</v>
      </c>
      <c r="AL29" s="926">
        <f t="shared" si="10"/>
        <v>0.27500000000000002</v>
      </c>
      <c r="AM29" s="927">
        <f t="shared" si="11"/>
        <v>0.27500000000000002</v>
      </c>
      <c r="AN29" s="48">
        <v>168750</v>
      </c>
      <c r="AO29" s="54">
        <v>93986</v>
      </c>
      <c r="AP29" s="54">
        <v>0</v>
      </c>
      <c r="AQ29" s="116">
        <f t="shared" si="12"/>
        <v>0.55695407407407405</v>
      </c>
      <c r="AR29" s="277" t="str">
        <f t="shared" si="13"/>
        <v xml:space="preserve"> -</v>
      </c>
      <c r="AS29" s="49">
        <v>168750</v>
      </c>
      <c r="AT29" s="54">
        <v>72000</v>
      </c>
      <c r="AU29" s="54">
        <v>0</v>
      </c>
      <c r="AV29" s="116">
        <f t="shared" si="14"/>
        <v>0.42666666666666669</v>
      </c>
      <c r="AW29" s="277" t="str">
        <f t="shared" si="15"/>
        <v xml:space="preserve"> -</v>
      </c>
      <c r="AX29" s="48">
        <v>215129</v>
      </c>
      <c r="AY29" s="54">
        <v>0</v>
      </c>
      <c r="AZ29" s="54">
        <v>0</v>
      </c>
      <c r="BA29" s="116">
        <f t="shared" si="16"/>
        <v>0</v>
      </c>
      <c r="BB29" s="277" t="str">
        <f t="shared" si="17"/>
        <v xml:space="preserve"> -</v>
      </c>
      <c r="BC29" s="49">
        <v>224810</v>
      </c>
      <c r="BD29" s="54">
        <v>0</v>
      </c>
      <c r="BE29" s="54">
        <v>0</v>
      </c>
      <c r="BF29" s="116">
        <f t="shared" si="18"/>
        <v>0</v>
      </c>
      <c r="BG29" s="277" t="str">
        <f t="shared" si="19"/>
        <v xml:space="preserve"> -</v>
      </c>
      <c r="BH29" s="811">
        <f t="shared" si="20"/>
        <v>777439</v>
      </c>
      <c r="BI29" s="812">
        <f t="shared" si="21"/>
        <v>165986</v>
      </c>
      <c r="BJ29" s="812">
        <f t="shared" si="22"/>
        <v>0</v>
      </c>
      <c r="BK29" s="381">
        <f t="shared" si="23"/>
        <v>0.21350356748246485</v>
      </c>
      <c r="BL29" s="277" t="str">
        <f t="shared" si="24"/>
        <v xml:space="preserve"> -</v>
      </c>
      <c r="BM29" s="462" t="s">
        <v>1226</v>
      </c>
      <c r="BN29" s="186" t="s">
        <v>1398</v>
      </c>
      <c r="BO29" s="187" t="s">
        <v>1963</v>
      </c>
    </row>
    <row r="30" spans="2:67" ht="30" customHeight="1" thickBot="1">
      <c r="B30" s="803"/>
      <c r="C30" s="871"/>
      <c r="D30" s="922"/>
      <c r="E30" s="710"/>
      <c r="F30" s="633" t="s">
        <v>305</v>
      </c>
      <c r="G30" s="934">
        <v>0.40699999999999997</v>
      </c>
      <c r="H30" s="934">
        <v>0.39700000000000002</v>
      </c>
      <c r="I30" s="935">
        <f>+H30-G30</f>
        <v>-9.9999999999999534E-3</v>
      </c>
      <c r="J30" s="813"/>
      <c r="K30" s="828"/>
      <c r="L30" s="114" t="s">
        <v>262</v>
      </c>
      <c r="M30" s="109">
        <v>0</v>
      </c>
      <c r="N30" s="114" t="s">
        <v>1426</v>
      </c>
      <c r="O30" s="39">
        <v>4</v>
      </c>
      <c r="P30" s="86">
        <v>4</v>
      </c>
      <c r="Q30" s="86">
        <v>1</v>
      </c>
      <c r="R30" s="318">
        <f t="shared" si="25"/>
        <v>0.25</v>
      </c>
      <c r="S30" s="86">
        <v>1</v>
      </c>
      <c r="T30" s="318">
        <f t="shared" si="26"/>
        <v>0.25</v>
      </c>
      <c r="U30" s="86">
        <v>1</v>
      </c>
      <c r="V30" s="319">
        <f t="shared" si="27"/>
        <v>0.25</v>
      </c>
      <c r="W30" s="45">
        <v>1</v>
      </c>
      <c r="X30" s="320">
        <f t="shared" si="28"/>
        <v>0.25</v>
      </c>
      <c r="Y30" s="56">
        <v>1</v>
      </c>
      <c r="Z30" s="57">
        <v>0</v>
      </c>
      <c r="AA30" s="57">
        <v>0</v>
      </c>
      <c r="AB30" s="254">
        <v>0</v>
      </c>
      <c r="AC30" s="829">
        <f t="shared" si="1"/>
        <v>1</v>
      </c>
      <c r="AD30" s="565">
        <f t="shared" si="2"/>
        <v>1</v>
      </c>
      <c r="AE30" s="107">
        <f t="shared" si="3"/>
        <v>0</v>
      </c>
      <c r="AF30" s="565">
        <f t="shared" si="4"/>
        <v>0</v>
      </c>
      <c r="AG30" s="107">
        <f t="shared" si="5"/>
        <v>0</v>
      </c>
      <c r="AH30" s="565">
        <f t="shared" si="6"/>
        <v>0</v>
      </c>
      <c r="AI30" s="107">
        <f t="shared" si="7"/>
        <v>0</v>
      </c>
      <c r="AJ30" s="565">
        <f t="shared" si="8"/>
        <v>0</v>
      </c>
      <c r="AK30" s="936">
        <f>+SUM(Y30:AB30)/P30</f>
        <v>0.25</v>
      </c>
      <c r="AL30" s="937">
        <f t="shared" si="10"/>
        <v>0.25</v>
      </c>
      <c r="AM30" s="938">
        <f t="shared" si="11"/>
        <v>0.25</v>
      </c>
      <c r="AN30" s="56">
        <v>35000</v>
      </c>
      <c r="AO30" s="86">
        <v>34000</v>
      </c>
      <c r="AP30" s="86">
        <v>0</v>
      </c>
      <c r="AQ30" s="137">
        <f t="shared" si="12"/>
        <v>0.97142857142857142</v>
      </c>
      <c r="AR30" s="284" t="str">
        <f t="shared" si="13"/>
        <v xml:space="preserve"> -</v>
      </c>
      <c r="AS30" s="57">
        <v>104500</v>
      </c>
      <c r="AT30" s="86">
        <v>0</v>
      </c>
      <c r="AU30" s="86">
        <v>0</v>
      </c>
      <c r="AV30" s="137">
        <f t="shared" si="14"/>
        <v>0</v>
      </c>
      <c r="AW30" s="284" t="str">
        <f t="shared" si="15"/>
        <v xml:space="preserve"> -</v>
      </c>
      <c r="AX30" s="56">
        <v>109201</v>
      </c>
      <c r="AY30" s="86">
        <v>0</v>
      </c>
      <c r="AZ30" s="86">
        <v>0</v>
      </c>
      <c r="BA30" s="137">
        <f t="shared" si="16"/>
        <v>0</v>
      </c>
      <c r="BB30" s="284" t="str">
        <f t="shared" si="17"/>
        <v xml:space="preserve"> -</v>
      </c>
      <c r="BC30" s="57">
        <v>114117</v>
      </c>
      <c r="BD30" s="86">
        <v>0</v>
      </c>
      <c r="BE30" s="86">
        <v>0</v>
      </c>
      <c r="BF30" s="137">
        <f t="shared" si="18"/>
        <v>0</v>
      </c>
      <c r="BG30" s="284" t="str">
        <f t="shared" si="19"/>
        <v xml:space="preserve"> -</v>
      </c>
      <c r="BH30" s="854">
        <f t="shared" si="20"/>
        <v>362818</v>
      </c>
      <c r="BI30" s="855">
        <f t="shared" si="21"/>
        <v>34000</v>
      </c>
      <c r="BJ30" s="855">
        <f t="shared" si="22"/>
        <v>0</v>
      </c>
      <c r="BK30" s="382">
        <f t="shared" si="23"/>
        <v>9.3710896372285829E-2</v>
      </c>
      <c r="BL30" s="284" t="str">
        <f t="shared" si="24"/>
        <v xml:space="preserve"> -</v>
      </c>
      <c r="BM30" s="832" t="s">
        <v>1226</v>
      </c>
      <c r="BN30" s="833" t="s">
        <v>1427</v>
      </c>
      <c r="BO30" s="834" t="s">
        <v>365</v>
      </c>
    </row>
    <row r="31" spans="2:67" ht="30" customHeight="1">
      <c r="B31" s="803"/>
      <c r="C31" s="871"/>
      <c r="D31" s="922"/>
      <c r="E31" s="710"/>
      <c r="F31" s="633"/>
      <c r="G31" s="934"/>
      <c r="H31" s="934"/>
      <c r="I31" s="935"/>
      <c r="J31" s="835">
        <f>+RESUMEN!J42</f>
        <v>0.125</v>
      </c>
      <c r="K31" s="836" t="s">
        <v>297</v>
      </c>
      <c r="L31" s="120" t="s">
        <v>263</v>
      </c>
      <c r="M31" s="325" t="s">
        <v>1219</v>
      </c>
      <c r="N31" s="120" t="s">
        <v>1428</v>
      </c>
      <c r="O31" s="35">
        <v>0</v>
      </c>
      <c r="P31" s="53">
        <v>1</v>
      </c>
      <c r="Q31" s="53">
        <v>1</v>
      </c>
      <c r="R31" s="314">
        <v>0.25</v>
      </c>
      <c r="S31" s="53">
        <v>1</v>
      </c>
      <c r="T31" s="314">
        <v>0.25</v>
      </c>
      <c r="U31" s="53">
        <v>1</v>
      </c>
      <c r="V31" s="315">
        <v>0.25</v>
      </c>
      <c r="W31" s="42">
        <v>1</v>
      </c>
      <c r="X31" s="315">
        <v>0.25</v>
      </c>
      <c r="Y31" s="46">
        <v>1</v>
      </c>
      <c r="Z31" s="47">
        <v>0</v>
      </c>
      <c r="AA31" s="47">
        <v>0</v>
      </c>
      <c r="AB31" s="251">
        <v>0</v>
      </c>
      <c r="AC31" s="231">
        <f t="shared" si="1"/>
        <v>1</v>
      </c>
      <c r="AD31" s="795">
        <f t="shared" si="2"/>
        <v>1</v>
      </c>
      <c r="AE31" s="87">
        <f t="shared" si="3"/>
        <v>0</v>
      </c>
      <c r="AF31" s="795">
        <f t="shared" si="4"/>
        <v>0</v>
      </c>
      <c r="AG31" s="87">
        <f t="shared" si="5"/>
        <v>0</v>
      </c>
      <c r="AH31" s="795">
        <f t="shared" si="6"/>
        <v>0</v>
      </c>
      <c r="AI31" s="87">
        <f t="shared" si="7"/>
        <v>0</v>
      </c>
      <c r="AJ31" s="795">
        <f t="shared" si="8"/>
        <v>0</v>
      </c>
      <c r="AK31" s="919">
        <f t="shared" si="9"/>
        <v>0.25</v>
      </c>
      <c r="AL31" s="920">
        <f t="shared" si="10"/>
        <v>0.25</v>
      </c>
      <c r="AM31" s="921">
        <f t="shared" si="11"/>
        <v>0.25</v>
      </c>
      <c r="AN31" s="55">
        <v>0</v>
      </c>
      <c r="AO31" s="53">
        <v>0</v>
      </c>
      <c r="AP31" s="53">
        <v>0</v>
      </c>
      <c r="AQ31" s="134" t="str">
        <f t="shared" si="12"/>
        <v xml:space="preserve"> -</v>
      </c>
      <c r="AR31" s="276" t="str">
        <f t="shared" si="13"/>
        <v xml:space="preserve"> -</v>
      </c>
      <c r="AS31" s="55">
        <v>0</v>
      </c>
      <c r="AT31" s="53">
        <v>0</v>
      </c>
      <c r="AU31" s="53">
        <v>0</v>
      </c>
      <c r="AV31" s="134" t="str">
        <f t="shared" si="14"/>
        <v xml:space="preserve"> -</v>
      </c>
      <c r="AW31" s="276" t="str">
        <f t="shared" si="15"/>
        <v xml:space="preserve"> -</v>
      </c>
      <c r="AX31" s="52">
        <v>0</v>
      </c>
      <c r="AY31" s="53">
        <v>0</v>
      </c>
      <c r="AZ31" s="53">
        <v>0</v>
      </c>
      <c r="BA31" s="134" t="str">
        <f t="shared" si="16"/>
        <v xml:space="preserve"> -</v>
      </c>
      <c r="BB31" s="276" t="str">
        <f t="shared" si="17"/>
        <v xml:space="preserve"> -</v>
      </c>
      <c r="BC31" s="55">
        <v>0</v>
      </c>
      <c r="BD31" s="53">
        <v>0</v>
      </c>
      <c r="BE31" s="53">
        <v>0</v>
      </c>
      <c r="BF31" s="134" t="str">
        <f t="shared" si="18"/>
        <v xml:space="preserve"> -</v>
      </c>
      <c r="BG31" s="276" t="str">
        <f t="shared" si="19"/>
        <v xml:space="preserve"> -</v>
      </c>
      <c r="BH31" s="826">
        <f t="shared" si="20"/>
        <v>0</v>
      </c>
      <c r="BI31" s="827">
        <f t="shared" si="21"/>
        <v>0</v>
      </c>
      <c r="BJ31" s="827">
        <f t="shared" si="22"/>
        <v>0</v>
      </c>
      <c r="BK31" s="383" t="str">
        <f t="shared" si="23"/>
        <v xml:space="preserve"> -</v>
      </c>
      <c r="BL31" s="276" t="str">
        <f t="shared" si="24"/>
        <v xml:space="preserve"> -</v>
      </c>
      <c r="BM31" s="837" t="s">
        <v>1226</v>
      </c>
      <c r="BN31" s="838" t="s">
        <v>1398</v>
      </c>
      <c r="BO31" s="839" t="s">
        <v>1953</v>
      </c>
    </row>
    <row r="32" spans="2:67" ht="30" customHeight="1" thickBot="1">
      <c r="B32" s="803"/>
      <c r="C32" s="871"/>
      <c r="D32" s="922"/>
      <c r="E32" s="710"/>
      <c r="F32" s="633"/>
      <c r="G32" s="934"/>
      <c r="H32" s="934"/>
      <c r="I32" s="935"/>
      <c r="J32" s="843"/>
      <c r="K32" s="814"/>
      <c r="L32" s="112" t="s">
        <v>264</v>
      </c>
      <c r="M32" s="125">
        <v>0</v>
      </c>
      <c r="N32" s="112" t="s">
        <v>1429</v>
      </c>
      <c r="O32" s="38">
        <v>0</v>
      </c>
      <c r="P32" s="98">
        <v>4</v>
      </c>
      <c r="Q32" s="98">
        <v>1</v>
      </c>
      <c r="R32" s="311">
        <f t="shared" si="25"/>
        <v>0.25</v>
      </c>
      <c r="S32" s="98">
        <v>1</v>
      </c>
      <c r="T32" s="311">
        <f t="shared" si="26"/>
        <v>0.25</v>
      </c>
      <c r="U32" s="98">
        <v>1</v>
      </c>
      <c r="V32" s="312">
        <f t="shared" si="27"/>
        <v>0.25</v>
      </c>
      <c r="W32" s="44">
        <v>1</v>
      </c>
      <c r="X32" s="312">
        <f t="shared" si="28"/>
        <v>0.25</v>
      </c>
      <c r="Y32" s="56">
        <v>0</v>
      </c>
      <c r="Z32" s="57">
        <v>0</v>
      </c>
      <c r="AA32" s="57">
        <v>0</v>
      </c>
      <c r="AB32" s="254">
        <v>0</v>
      </c>
      <c r="AC32" s="232">
        <f t="shared" si="1"/>
        <v>0</v>
      </c>
      <c r="AD32" s="815">
        <f t="shared" si="2"/>
        <v>0</v>
      </c>
      <c r="AE32" s="102">
        <f t="shared" si="3"/>
        <v>0</v>
      </c>
      <c r="AF32" s="815">
        <f t="shared" si="4"/>
        <v>0</v>
      </c>
      <c r="AG32" s="102">
        <f t="shared" si="5"/>
        <v>0</v>
      </c>
      <c r="AH32" s="815">
        <f t="shared" si="6"/>
        <v>0</v>
      </c>
      <c r="AI32" s="102">
        <f t="shared" si="7"/>
        <v>0</v>
      </c>
      <c r="AJ32" s="815">
        <f t="shared" si="8"/>
        <v>0</v>
      </c>
      <c r="AK32" s="928">
        <f>+SUM(Y32:AB32)/P32</f>
        <v>0</v>
      </c>
      <c r="AL32" s="929">
        <f t="shared" si="10"/>
        <v>0</v>
      </c>
      <c r="AM32" s="930">
        <f t="shared" si="11"/>
        <v>0</v>
      </c>
      <c r="AN32" s="51">
        <v>0</v>
      </c>
      <c r="AO32" s="98">
        <v>0</v>
      </c>
      <c r="AP32" s="98">
        <v>0</v>
      </c>
      <c r="AQ32" s="136" t="str">
        <f t="shared" si="12"/>
        <v xml:space="preserve"> -</v>
      </c>
      <c r="AR32" s="280" t="str">
        <f t="shared" si="13"/>
        <v xml:space="preserve"> -</v>
      </c>
      <c r="AS32" s="51">
        <v>0</v>
      </c>
      <c r="AT32" s="98">
        <v>0</v>
      </c>
      <c r="AU32" s="98">
        <v>0</v>
      </c>
      <c r="AV32" s="136" t="str">
        <f t="shared" si="14"/>
        <v xml:space="preserve"> -</v>
      </c>
      <c r="AW32" s="280" t="str">
        <f t="shared" si="15"/>
        <v xml:space="preserve"> -</v>
      </c>
      <c r="AX32" s="50">
        <v>27300</v>
      </c>
      <c r="AY32" s="98">
        <v>0</v>
      </c>
      <c r="AZ32" s="98">
        <v>0</v>
      </c>
      <c r="BA32" s="136">
        <f t="shared" si="16"/>
        <v>0</v>
      </c>
      <c r="BB32" s="280" t="str">
        <f t="shared" si="17"/>
        <v xml:space="preserve"> -</v>
      </c>
      <c r="BC32" s="51">
        <v>28529</v>
      </c>
      <c r="BD32" s="98">
        <v>0</v>
      </c>
      <c r="BE32" s="98">
        <v>0</v>
      </c>
      <c r="BF32" s="136">
        <f t="shared" si="18"/>
        <v>0</v>
      </c>
      <c r="BG32" s="280" t="str">
        <f t="shared" si="19"/>
        <v xml:space="preserve"> -</v>
      </c>
      <c r="BH32" s="844">
        <f t="shared" si="20"/>
        <v>55829</v>
      </c>
      <c r="BI32" s="845">
        <f t="shared" si="21"/>
        <v>0</v>
      </c>
      <c r="BJ32" s="845">
        <f t="shared" si="22"/>
        <v>0</v>
      </c>
      <c r="BK32" s="384">
        <f t="shared" si="23"/>
        <v>0</v>
      </c>
      <c r="BL32" s="280" t="str">
        <f t="shared" si="24"/>
        <v xml:space="preserve"> -</v>
      </c>
      <c r="BM32" s="820" t="s">
        <v>1226</v>
      </c>
      <c r="BN32" s="821" t="s">
        <v>1398</v>
      </c>
      <c r="BO32" s="822" t="s">
        <v>1953</v>
      </c>
    </row>
    <row r="33" spans="2:67" ht="45.75" customHeight="1">
      <c r="B33" s="803"/>
      <c r="C33" s="871"/>
      <c r="D33" s="922"/>
      <c r="E33" s="710"/>
      <c r="F33" s="633"/>
      <c r="G33" s="934"/>
      <c r="H33" s="934"/>
      <c r="I33" s="935"/>
      <c r="J33" s="793">
        <f>+RESUMEN!J43</f>
        <v>0.16666666666666666</v>
      </c>
      <c r="K33" s="794" t="s">
        <v>298</v>
      </c>
      <c r="L33" s="111" t="s">
        <v>265</v>
      </c>
      <c r="M33" s="127">
        <v>2210233</v>
      </c>
      <c r="N33" s="111" t="s">
        <v>1430</v>
      </c>
      <c r="O33" s="33">
        <v>1</v>
      </c>
      <c r="P33" s="84">
        <v>4</v>
      </c>
      <c r="Q33" s="84">
        <v>1</v>
      </c>
      <c r="R33" s="307">
        <f t="shared" si="25"/>
        <v>0.25</v>
      </c>
      <c r="S33" s="84">
        <v>1</v>
      </c>
      <c r="T33" s="307">
        <f t="shared" si="26"/>
        <v>0.25</v>
      </c>
      <c r="U33" s="84">
        <v>1</v>
      </c>
      <c r="V33" s="309">
        <f t="shared" si="27"/>
        <v>0.25</v>
      </c>
      <c r="W33" s="40">
        <v>1</v>
      </c>
      <c r="X33" s="316">
        <f t="shared" si="28"/>
        <v>0.25</v>
      </c>
      <c r="Y33" s="46">
        <v>1</v>
      </c>
      <c r="Z33" s="47">
        <v>0</v>
      </c>
      <c r="AA33" s="47">
        <v>0</v>
      </c>
      <c r="AB33" s="251">
        <v>0</v>
      </c>
      <c r="AC33" s="823">
        <f t="shared" si="1"/>
        <v>1</v>
      </c>
      <c r="AD33" s="567">
        <f t="shared" si="2"/>
        <v>1</v>
      </c>
      <c r="AE33" s="106">
        <f t="shared" si="3"/>
        <v>0</v>
      </c>
      <c r="AF33" s="567">
        <f t="shared" si="4"/>
        <v>0</v>
      </c>
      <c r="AG33" s="106">
        <f t="shared" si="5"/>
        <v>0</v>
      </c>
      <c r="AH33" s="567">
        <f t="shared" si="6"/>
        <v>0</v>
      </c>
      <c r="AI33" s="106">
        <f t="shared" si="7"/>
        <v>0</v>
      </c>
      <c r="AJ33" s="567">
        <f t="shared" si="8"/>
        <v>0</v>
      </c>
      <c r="AK33" s="931">
        <f>+SUM(Y33:AB33)/P33</f>
        <v>0.25</v>
      </c>
      <c r="AL33" s="932">
        <f t="shared" si="10"/>
        <v>0.25</v>
      </c>
      <c r="AM33" s="933">
        <f t="shared" si="11"/>
        <v>0.25</v>
      </c>
      <c r="AN33" s="46">
        <v>5000</v>
      </c>
      <c r="AO33" s="84">
        <v>3265</v>
      </c>
      <c r="AP33" s="84">
        <v>0</v>
      </c>
      <c r="AQ33" s="135">
        <f t="shared" si="12"/>
        <v>0.65300000000000002</v>
      </c>
      <c r="AR33" s="283" t="str">
        <f t="shared" si="13"/>
        <v xml:space="preserve"> -</v>
      </c>
      <c r="AS33" s="47">
        <v>50000</v>
      </c>
      <c r="AT33" s="84">
        <v>0</v>
      </c>
      <c r="AU33" s="84">
        <v>0</v>
      </c>
      <c r="AV33" s="135">
        <f t="shared" si="14"/>
        <v>0</v>
      </c>
      <c r="AW33" s="283" t="str">
        <f t="shared" si="15"/>
        <v xml:space="preserve"> -</v>
      </c>
      <c r="AX33" s="46">
        <v>0</v>
      </c>
      <c r="AY33" s="84">
        <v>0</v>
      </c>
      <c r="AZ33" s="84">
        <v>0</v>
      </c>
      <c r="BA33" s="135" t="str">
        <f t="shared" si="16"/>
        <v xml:space="preserve"> -</v>
      </c>
      <c r="BB33" s="283" t="str">
        <f t="shared" si="17"/>
        <v xml:space="preserve"> -</v>
      </c>
      <c r="BC33" s="47">
        <v>0</v>
      </c>
      <c r="BD33" s="84">
        <v>0</v>
      </c>
      <c r="BE33" s="84">
        <v>0</v>
      </c>
      <c r="BF33" s="135" t="str">
        <f t="shared" si="18"/>
        <v xml:space="preserve"> -</v>
      </c>
      <c r="BG33" s="283" t="str">
        <f t="shared" si="19"/>
        <v xml:space="preserve"> -</v>
      </c>
      <c r="BH33" s="798">
        <f t="shared" si="20"/>
        <v>55000</v>
      </c>
      <c r="BI33" s="799">
        <f t="shared" si="21"/>
        <v>3265</v>
      </c>
      <c r="BJ33" s="799">
        <f t="shared" si="22"/>
        <v>0</v>
      </c>
      <c r="BK33" s="380">
        <f t="shared" si="23"/>
        <v>5.9363636363636361E-2</v>
      </c>
      <c r="BL33" s="283" t="str">
        <f t="shared" si="24"/>
        <v xml:space="preserve"> -</v>
      </c>
      <c r="BM33" s="800" t="s">
        <v>1226</v>
      </c>
      <c r="BN33" s="801" t="s">
        <v>1398</v>
      </c>
      <c r="BO33" s="802" t="s">
        <v>1963</v>
      </c>
    </row>
    <row r="34" spans="2:67" ht="30" customHeight="1">
      <c r="B34" s="803"/>
      <c r="C34" s="871"/>
      <c r="D34" s="922"/>
      <c r="E34" s="710"/>
      <c r="F34" s="633"/>
      <c r="G34" s="934"/>
      <c r="H34" s="934"/>
      <c r="I34" s="935"/>
      <c r="J34" s="807"/>
      <c r="K34" s="808"/>
      <c r="L34" s="110" t="s">
        <v>266</v>
      </c>
      <c r="M34" s="122">
        <v>0</v>
      </c>
      <c r="N34" s="110" t="s">
        <v>1431</v>
      </c>
      <c r="O34" s="34">
        <v>2</v>
      </c>
      <c r="P34" s="54">
        <v>4</v>
      </c>
      <c r="Q34" s="54">
        <v>1</v>
      </c>
      <c r="R34" s="308">
        <f t="shared" si="25"/>
        <v>0.25</v>
      </c>
      <c r="S34" s="54">
        <v>1</v>
      </c>
      <c r="T34" s="308">
        <f t="shared" si="26"/>
        <v>0.25</v>
      </c>
      <c r="U34" s="54">
        <v>1</v>
      </c>
      <c r="V34" s="310">
        <f t="shared" si="27"/>
        <v>0.25</v>
      </c>
      <c r="W34" s="41">
        <v>1</v>
      </c>
      <c r="X34" s="317">
        <f t="shared" si="28"/>
        <v>0.25</v>
      </c>
      <c r="Y34" s="48">
        <v>1</v>
      </c>
      <c r="Z34" s="49">
        <v>0</v>
      </c>
      <c r="AA34" s="49">
        <v>0</v>
      </c>
      <c r="AB34" s="252">
        <v>0</v>
      </c>
      <c r="AC34" s="233">
        <f t="shared" si="1"/>
        <v>1</v>
      </c>
      <c r="AD34" s="568">
        <f t="shared" si="2"/>
        <v>1</v>
      </c>
      <c r="AE34" s="79">
        <f t="shared" si="3"/>
        <v>0</v>
      </c>
      <c r="AF34" s="568">
        <f t="shared" si="4"/>
        <v>0</v>
      </c>
      <c r="AG34" s="79">
        <f t="shared" si="5"/>
        <v>0</v>
      </c>
      <c r="AH34" s="568">
        <f t="shared" si="6"/>
        <v>0</v>
      </c>
      <c r="AI34" s="79">
        <f t="shared" si="7"/>
        <v>0</v>
      </c>
      <c r="AJ34" s="568">
        <f t="shared" si="8"/>
        <v>0</v>
      </c>
      <c r="AK34" s="925">
        <f>+SUM(Y34:AB34)/P34</f>
        <v>0.25</v>
      </c>
      <c r="AL34" s="926">
        <f t="shared" si="10"/>
        <v>0.25</v>
      </c>
      <c r="AM34" s="927">
        <f t="shared" si="11"/>
        <v>0.25</v>
      </c>
      <c r="AN34" s="48">
        <v>0</v>
      </c>
      <c r="AO34" s="54">
        <v>0</v>
      </c>
      <c r="AP34" s="54">
        <v>0</v>
      </c>
      <c r="AQ34" s="116" t="str">
        <f t="shared" si="12"/>
        <v xml:space="preserve"> -</v>
      </c>
      <c r="AR34" s="277" t="str">
        <f t="shared" si="13"/>
        <v xml:space="preserve"> -</v>
      </c>
      <c r="AS34" s="49">
        <v>0</v>
      </c>
      <c r="AT34" s="54">
        <v>0</v>
      </c>
      <c r="AU34" s="54">
        <v>0</v>
      </c>
      <c r="AV34" s="116" t="str">
        <f t="shared" si="14"/>
        <v xml:space="preserve"> -</v>
      </c>
      <c r="AW34" s="277" t="str">
        <f t="shared" si="15"/>
        <v xml:space="preserve"> -</v>
      </c>
      <c r="AX34" s="48">
        <v>5460</v>
      </c>
      <c r="AY34" s="54">
        <v>0</v>
      </c>
      <c r="AZ34" s="54">
        <v>0</v>
      </c>
      <c r="BA34" s="116">
        <f t="shared" si="16"/>
        <v>0</v>
      </c>
      <c r="BB34" s="277" t="str">
        <f t="shared" si="17"/>
        <v xml:space="preserve"> -</v>
      </c>
      <c r="BC34" s="49">
        <v>5706</v>
      </c>
      <c r="BD34" s="54">
        <v>0</v>
      </c>
      <c r="BE34" s="54">
        <v>0</v>
      </c>
      <c r="BF34" s="116">
        <f t="shared" si="18"/>
        <v>0</v>
      </c>
      <c r="BG34" s="277" t="str">
        <f t="shared" si="19"/>
        <v xml:space="preserve"> -</v>
      </c>
      <c r="BH34" s="811">
        <f t="shared" si="20"/>
        <v>11166</v>
      </c>
      <c r="BI34" s="812">
        <f t="shared" si="21"/>
        <v>0</v>
      </c>
      <c r="BJ34" s="812">
        <f t="shared" si="22"/>
        <v>0</v>
      </c>
      <c r="BK34" s="381">
        <f t="shared" si="23"/>
        <v>0</v>
      </c>
      <c r="BL34" s="277" t="str">
        <f t="shared" si="24"/>
        <v xml:space="preserve"> -</v>
      </c>
      <c r="BM34" s="462" t="s">
        <v>1226</v>
      </c>
      <c r="BN34" s="186" t="s">
        <v>1398</v>
      </c>
      <c r="BO34" s="187" t="s">
        <v>1953</v>
      </c>
    </row>
    <row r="35" spans="2:67" ht="30" customHeight="1" thickBot="1">
      <c r="B35" s="803"/>
      <c r="C35" s="871"/>
      <c r="D35" s="922"/>
      <c r="E35" s="710"/>
      <c r="F35" s="633"/>
      <c r="G35" s="934"/>
      <c r="H35" s="934"/>
      <c r="I35" s="935"/>
      <c r="J35" s="813"/>
      <c r="K35" s="828"/>
      <c r="L35" s="114" t="s">
        <v>267</v>
      </c>
      <c r="M35" s="109" t="s">
        <v>1219</v>
      </c>
      <c r="N35" s="114" t="s">
        <v>1432</v>
      </c>
      <c r="O35" s="39">
        <v>0</v>
      </c>
      <c r="P35" s="86">
        <v>1</v>
      </c>
      <c r="Q35" s="86">
        <v>0</v>
      </c>
      <c r="R35" s="318">
        <v>0</v>
      </c>
      <c r="S35" s="86">
        <v>1</v>
      </c>
      <c r="T35" s="318">
        <v>0.33</v>
      </c>
      <c r="U35" s="86">
        <v>1</v>
      </c>
      <c r="V35" s="319">
        <v>0.33</v>
      </c>
      <c r="W35" s="45">
        <v>1</v>
      </c>
      <c r="X35" s="320">
        <v>0.34</v>
      </c>
      <c r="Y35" s="56">
        <v>0</v>
      </c>
      <c r="Z35" s="57">
        <v>0</v>
      </c>
      <c r="AA35" s="57">
        <v>0</v>
      </c>
      <c r="AB35" s="254">
        <v>0</v>
      </c>
      <c r="AC35" s="829" t="str">
        <f t="shared" si="1"/>
        <v xml:space="preserve"> -</v>
      </c>
      <c r="AD35" s="565" t="str">
        <f t="shared" si="2"/>
        <v xml:space="preserve"> -</v>
      </c>
      <c r="AE35" s="107">
        <f t="shared" si="3"/>
        <v>0</v>
      </c>
      <c r="AF35" s="565">
        <f t="shared" si="4"/>
        <v>0</v>
      </c>
      <c r="AG35" s="107">
        <f t="shared" si="5"/>
        <v>0</v>
      </c>
      <c r="AH35" s="565">
        <f t="shared" si="6"/>
        <v>0</v>
      </c>
      <c r="AI35" s="107">
        <f t="shared" si="7"/>
        <v>0</v>
      </c>
      <c r="AJ35" s="565">
        <f t="shared" si="8"/>
        <v>0</v>
      </c>
      <c r="AK35" s="936">
        <f>+AVERAGE(Z35:AB35)/P35</f>
        <v>0</v>
      </c>
      <c r="AL35" s="937">
        <f t="shared" si="10"/>
        <v>0</v>
      </c>
      <c r="AM35" s="938">
        <f t="shared" si="11"/>
        <v>0</v>
      </c>
      <c r="AN35" s="56">
        <v>0</v>
      </c>
      <c r="AO35" s="86">
        <v>0</v>
      </c>
      <c r="AP35" s="86">
        <v>0</v>
      </c>
      <c r="AQ35" s="137" t="str">
        <f t="shared" si="12"/>
        <v xml:space="preserve"> -</v>
      </c>
      <c r="AR35" s="284" t="str">
        <f t="shared" si="13"/>
        <v xml:space="preserve"> -</v>
      </c>
      <c r="AS35" s="57">
        <v>0</v>
      </c>
      <c r="AT35" s="86">
        <v>0</v>
      </c>
      <c r="AU35" s="86">
        <v>0</v>
      </c>
      <c r="AV35" s="137" t="str">
        <f t="shared" si="14"/>
        <v xml:space="preserve"> -</v>
      </c>
      <c r="AW35" s="284" t="str">
        <f t="shared" si="15"/>
        <v xml:space="preserve"> -</v>
      </c>
      <c r="AX35" s="56">
        <v>0</v>
      </c>
      <c r="AY35" s="86">
        <v>0</v>
      </c>
      <c r="AZ35" s="86">
        <v>0</v>
      </c>
      <c r="BA35" s="137" t="str">
        <f t="shared" si="16"/>
        <v xml:space="preserve"> -</v>
      </c>
      <c r="BB35" s="284" t="str">
        <f t="shared" si="17"/>
        <v xml:space="preserve"> -</v>
      </c>
      <c r="BC35" s="57">
        <v>0</v>
      </c>
      <c r="BD35" s="86">
        <v>0</v>
      </c>
      <c r="BE35" s="86">
        <v>0</v>
      </c>
      <c r="BF35" s="137" t="str">
        <f t="shared" si="18"/>
        <v xml:space="preserve"> -</v>
      </c>
      <c r="BG35" s="284" t="str">
        <f t="shared" si="19"/>
        <v xml:space="preserve"> -</v>
      </c>
      <c r="BH35" s="854">
        <f t="shared" si="20"/>
        <v>0</v>
      </c>
      <c r="BI35" s="855">
        <f t="shared" si="21"/>
        <v>0</v>
      </c>
      <c r="BJ35" s="855">
        <f t="shared" si="22"/>
        <v>0</v>
      </c>
      <c r="BK35" s="382" t="str">
        <f t="shared" si="23"/>
        <v xml:space="preserve"> -</v>
      </c>
      <c r="BL35" s="284" t="str">
        <f t="shared" si="24"/>
        <v xml:space="preserve"> -</v>
      </c>
      <c r="BM35" s="832" t="s">
        <v>1226</v>
      </c>
      <c r="BN35" s="833" t="s">
        <v>1398</v>
      </c>
      <c r="BO35" s="834" t="s">
        <v>1953</v>
      </c>
    </row>
    <row r="36" spans="2:67" ht="30" customHeight="1">
      <c r="B36" s="803"/>
      <c r="C36" s="871"/>
      <c r="D36" s="922"/>
      <c r="E36" s="710"/>
      <c r="F36" s="633"/>
      <c r="G36" s="934"/>
      <c r="H36" s="934"/>
      <c r="I36" s="935"/>
      <c r="J36" s="835">
        <f>+RESUMEN!J44</f>
        <v>0</v>
      </c>
      <c r="K36" s="836" t="s">
        <v>299</v>
      </c>
      <c r="L36" s="120" t="s">
        <v>268</v>
      </c>
      <c r="M36" s="325">
        <v>2210262</v>
      </c>
      <c r="N36" s="120" t="s">
        <v>1433</v>
      </c>
      <c r="O36" s="35">
        <v>0</v>
      </c>
      <c r="P36" s="53">
        <v>4</v>
      </c>
      <c r="Q36" s="53">
        <v>1</v>
      </c>
      <c r="R36" s="314">
        <f t="shared" si="25"/>
        <v>0.25</v>
      </c>
      <c r="S36" s="53">
        <v>1</v>
      </c>
      <c r="T36" s="314">
        <f t="shared" si="26"/>
        <v>0.25</v>
      </c>
      <c r="U36" s="53">
        <v>1</v>
      </c>
      <c r="V36" s="315">
        <f t="shared" si="27"/>
        <v>0.25</v>
      </c>
      <c r="W36" s="42">
        <v>1</v>
      </c>
      <c r="X36" s="315">
        <f t="shared" si="28"/>
        <v>0.25</v>
      </c>
      <c r="Y36" s="46">
        <v>0</v>
      </c>
      <c r="Z36" s="47">
        <v>0</v>
      </c>
      <c r="AA36" s="47">
        <v>0</v>
      </c>
      <c r="AB36" s="251">
        <v>0</v>
      </c>
      <c r="AC36" s="231">
        <f t="shared" si="1"/>
        <v>0</v>
      </c>
      <c r="AD36" s="795">
        <f t="shared" si="2"/>
        <v>0</v>
      </c>
      <c r="AE36" s="87">
        <f t="shared" si="3"/>
        <v>0</v>
      </c>
      <c r="AF36" s="795">
        <f t="shared" si="4"/>
        <v>0</v>
      </c>
      <c r="AG36" s="87">
        <f t="shared" si="5"/>
        <v>0</v>
      </c>
      <c r="AH36" s="795">
        <f t="shared" si="6"/>
        <v>0</v>
      </c>
      <c r="AI36" s="87">
        <f t="shared" si="7"/>
        <v>0</v>
      </c>
      <c r="AJ36" s="795">
        <f t="shared" si="8"/>
        <v>0</v>
      </c>
      <c r="AK36" s="919">
        <f>+SUM(Y36:AB36)/P36</f>
        <v>0</v>
      </c>
      <c r="AL36" s="920">
        <f t="shared" si="10"/>
        <v>0</v>
      </c>
      <c r="AM36" s="921">
        <f t="shared" si="11"/>
        <v>0</v>
      </c>
      <c r="AN36" s="46">
        <v>40000</v>
      </c>
      <c r="AO36" s="84">
        <v>0</v>
      </c>
      <c r="AP36" s="84">
        <v>0</v>
      </c>
      <c r="AQ36" s="135">
        <f t="shared" si="12"/>
        <v>0</v>
      </c>
      <c r="AR36" s="283" t="str">
        <f t="shared" si="13"/>
        <v xml:space="preserve"> -</v>
      </c>
      <c r="AS36" s="47">
        <v>50000</v>
      </c>
      <c r="AT36" s="84">
        <v>0</v>
      </c>
      <c r="AU36" s="84">
        <v>0</v>
      </c>
      <c r="AV36" s="135">
        <f t="shared" si="14"/>
        <v>0</v>
      </c>
      <c r="AW36" s="283" t="str">
        <f t="shared" si="15"/>
        <v xml:space="preserve"> -</v>
      </c>
      <c r="AX36" s="46">
        <v>125400</v>
      </c>
      <c r="AY36" s="84">
        <v>0</v>
      </c>
      <c r="AZ36" s="84">
        <v>0</v>
      </c>
      <c r="BA36" s="135">
        <f t="shared" si="16"/>
        <v>0</v>
      </c>
      <c r="BB36" s="283" t="str">
        <f t="shared" si="17"/>
        <v xml:space="preserve"> -</v>
      </c>
      <c r="BC36" s="47">
        <v>131043</v>
      </c>
      <c r="BD36" s="84">
        <v>0</v>
      </c>
      <c r="BE36" s="84">
        <v>0</v>
      </c>
      <c r="BF36" s="135">
        <f t="shared" si="18"/>
        <v>0</v>
      </c>
      <c r="BG36" s="283" t="str">
        <f t="shared" si="19"/>
        <v xml:space="preserve"> -</v>
      </c>
      <c r="BH36" s="798">
        <f t="shared" si="20"/>
        <v>346443</v>
      </c>
      <c r="BI36" s="799">
        <f t="shared" si="21"/>
        <v>0</v>
      </c>
      <c r="BJ36" s="799">
        <f t="shared" si="22"/>
        <v>0</v>
      </c>
      <c r="BK36" s="380">
        <f t="shared" si="23"/>
        <v>0</v>
      </c>
      <c r="BL36" s="283" t="str">
        <f t="shared" si="24"/>
        <v xml:space="preserve"> -</v>
      </c>
      <c r="BM36" s="837" t="s">
        <v>1434</v>
      </c>
      <c r="BN36" s="838" t="s">
        <v>1398</v>
      </c>
      <c r="BO36" s="839" t="s">
        <v>1953</v>
      </c>
    </row>
    <row r="37" spans="2:67" ht="45.75" customHeight="1">
      <c r="B37" s="803"/>
      <c r="C37" s="871"/>
      <c r="D37" s="922"/>
      <c r="E37" s="710"/>
      <c r="F37" s="633"/>
      <c r="G37" s="934"/>
      <c r="H37" s="934"/>
      <c r="I37" s="935"/>
      <c r="J37" s="807"/>
      <c r="K37" s="808"/>
      <c r="L37" s="110" t="s">
        <v>269</v>
      </c>
      <c r="M37" s="122">
        <v>2210262</v>
      </c>
      <c r="N37" s="110" t="s">
        <v>1435</v>
      </c>
      <c r="O37" s="34">
        <v>0</v>
      </c>
      <c r="P37" s="54">
        <v>1</v>
      </c>
      <c r="Q37" s="54">
        <v>1</v>
      </c>
      <c r="R37" s="308">
        <v>0.25</v>
      </c>
      <c r="S37" s="54">
        <v>1</v>
      </c>
      <c r="T37" s="308">
        <v>0.25</v>
      </c>
      <c r="U37" s="54">
        <v>1</v>
      </c>
      <c r="V37" s="310">
        <v>0.25</v>
      </c>
      <c r="W37" s="41">
        <v>1</v>
      </c>
      <c r="X37" s="310">
        <v>0.25</v>
      </c>
      <c r="Y37" s="48">
        <v>0</v>
      </c>
      <c r="Z37" s="49">
        <v>0</v>
      </c>
      <c r="AA37" s="49">
        <v>0</v>
      </c>
      <c r="AB37" s="252">
        <v>0</v>
      </c>
      <c r="AC37" s="233">
        <f t="shared" si="1"/>
        <v>0</v>
      </c>
      <c r="AD37" s="568">
        <f t="shared" si="2"/>
        <v>0</v>
      </c>
      <c r="AE37" s="79">
        <f t="shared" si="3"/>
        <v>0</v>
      </c>
      <c r="AF37" s="568">
        <f t="shared" si="4"/>
        <v>0</v>
      </c>
      <c r="AG37" s="79">
        <f t="shared" si="5"/>
        <v>0</v>
      </c>
      <c r="AH37" s="568">
        <f t="shared" si="6"/>
        <v>0</v>
      </c>
      <c r="AI37" s="79">
        <f t="shared" si="7"/>
        <v>0</v>
      </c>
      <c r="AJ37" s="568">
        <f t="shared" si="8"/>
        <v>0</v>
      </c>
      <c r="AK37" s="925">
        <f t="shared" si="9"/>
        <v>0</v>
      </c>
      <c r="AL37" s="926">
        <f t="shared" si="10"/>
        <v>0</v>
      </c>
      <c r="AM37" s="927">
        <f t="shared" si="11"/>
        <v>0</v>
      </c>
      <c r="AN37" s="48">
        <v>30000</v>
      </c>
      <c r="AO37" s="54">
        <v>0</v>
      </c>
      <c r="AP37" s="54">
        <v>0</v>
      </c>
      <c r="AQ37" s="116">
        <f t="shared" si="12"/>
        <v>0</v>
      </c>
      <c r="AR37" s="277" t="str">
        <f t="shared" si="13"/>
        <v xml:space="preserve"> -</v>
      </c>
      <c r="AS37" s="49">
        <v>0</v>
      </c>
      <c r="AT37" s="54">
        <v>0</v>
      </c>
      <c r="AU37" s="54">
        <v>0</v>
      </c>
      <c r="AV37" s="116" t="str">
        <f t="shared" si="14"/>
        <v xml:space="preserve"> -</v>
      </c>
      <c r="AW37" s="277" t="str">
        <f t="shared" si="15"/>
        <v xml:space="preserve"> -</v>
      </c>
      <c r="AX37" s="48">
        <v>31350</v>
      </c>
      <c r="AY37" s="54">
        <v>0</v>
      </c>
      <c r="AZ37" s="54">
        <v>0</v>
      </c>
      <c r="BA37" s="116">
        <f t="shared" si="16"/>
        <v>0</v>
      </c>
      <c r="BB37" s="277" t="str">
        <f t="shared" si="17"/>
        <v xml:space="preserve"> -</v>
      </c>
      <c r="BC37" s="49">
        <v>32760</v>
      </c>
      <c r="BD37" s="54">
        <v>0</v>
      </c>
      <c r="BE37" s="54">
        <v>0</v>
      </c>
      <c r="BF37" s="116">
        <f t="shared" si="18"/>
        <v>0</v>
      </c>
      <c r="BG37" s="277" t="str">
        <f t="shared" si="19"/>
        <v xml:space="preserve"> -</v>
      </c>
      <c r="BH37" s="811">
        <f t="shared" si="20"/>
        <v>94110</v>
      </c>
      <c r="BI37" s="812">
        <f t="shared" si="21"/>
        <v>0</v>
      </c>
      <c r="BJ37" s="812">
        <f t="shared" si="22"/>
        <v>0</v>
      </c>
      <c r="BK37" s="381">
        <f t="shared" si="23"/>
        <v>0</v>
      </c>
      <c r="BL37" s="277" t="str">
        <f t="shared" si="24"/>
        <v xml:space="preserve"> -</v>
      </c>
      <c r="BM37" s="462" t="s">
        <v>1434</v>
      </c>
      <c r="BN37" s="186" t="s">
        <v>1398</v>
      </c>
      <c r="BO37" s="187" t="s">
        <v>1953</v>
      </c>
    </row>
    <row r="38" spans="2:67" ht="45.75" customHeight="1" thickBot="1">
      <c r="B38" s="803"/>
      <c r="C38" s="871"/>
      <c r="D38" s="922"/>
      <c r="E38" s="710"/>
      <c r="F38" s="633"/>
      <c r="G38" s="934"/>
      <c r="H38" s="934"/>
      <c r="I38" s="935"/>
      <c r="J38" s="843"/>
      <c r="K38" s="814"/>
      <c r="L38" s="112" t="s">
        <v>270</v>
      </c>
      <c r="M38" s="125">
        <v>2210262</v>
      </c>
      <c r="N38" s="112" t="s">
        <v>1436</v>
      </c>
      <c r="O38" s="38">
        <v>0</v>
      </c>
      <c r="P38" s="98">
        <v>1</v>
      </c>
      <c r="Q38" s="98">
        <v>0</v>
      </c>
      <c r="R38" s="311">
        <v>0</v>
      </c>
      <c r="S38" s="98">
        <v>1</v>
      </c>
      <c r="T38" s="311">
        <v>0.33</v>
      </c>
      <c r="U38" s="98">
        <v>1</v>
      </c>
      <c r="V38" s="312">
        <v>0.33</v>
      </c>
      <c r="W38" s="44">
        <v>1</v>
      </c>
      <c r="X38" s="312">
        <v>0.34</v>
      </c>
      <c r="Y38" s="56">
        <v>0</v>
      </c>
      <c r="Z38" s="57">
        <v>0</v>
      </c>
      <c r="AA38" s="57">
        <v>0</v>
      </c>
      <c r="AB38" s="254">
        <v>0</v>
      </c>
      <c r="AC38" s="232" t="str">
        <f t="shared" si="1"/>
        <v xml:space="preserve"> -</v>
      </c>
      <c r="AD38" s="815" t="str">
        <f t="shared" si="2"/>
        <v xml:space="preserve"> -</v>
      </c>
      <c r="AE38" s="102">
        <f t="shared" si="3"/>
        <v>0</v>
      </c>
      <c r="AF38" s="815">
        <f t="shared" si="4"/>
        <v>0</v>
      </c>
      <c r="AG38" s="102">
        <f t="shared" si="5"/>
        <v>0</v>
      </c>
      <c r="AH38" s="815">
        <f t="shared" si="6"/>
        <v>0</v>
      </c>
      <c r="AI38" s="102">
        <f t="shared" si="7"/>
        <v>0</v>
      </c>
      <c r="AJ38" s="815">
        <f t="shared" si="8"/>
        <v>0</v>
      </c>
      <c r="AK38" s="928">
        <f>+AVERAGE(Z38:AB38)/P38</f>
        <v>0</v>
      </c>
      <c r="AL38" s="929">
        <f t="shared" si="10"/>
        <v>0</v>
      </c>
      <c r="AM38" s="930">
        <f t="shared" si="11"/>
        <v>0</v>
      </c>
      <c r="AN38" s="56">
        <v>15000</v>
      </c>
      <c r="AO38" s="86">
        <v>0</v>
      </c>
      <c r="AP38" s="86">
        <v>0</v>
      </c>
      <c r="AQ38" s="137">
        <f t="shared" si="12"/>
        <v>0</v>
      </c>
      <c r="AR38" s="284" t="str">
        <f t="shared" si="13"/>
        <v xml:space="preserve"> -</v>
      </c>
      <c r="AS38" s="57">
        <v>0</v>
      </c>
      <c r="AT38" s="86">
        <v>0</v>
      </c>
      <c r="AU38" s="86">
        <v>0</v>
      </c>
      <c r="AV38" s="137" t="str">
        <f t="shared" si="14"/>
        <v xml:space="preserve"> -</v>
      </c>
      <c r="AW38" s="284" t="str">
        <f t="shared" si="15"/>
        <v xml:space="preserve"> -</v>
      </c>
      <c r="AX38" s="56">
        <v>52250</v>
      </c>
      <c r="AY38" s="86">
        <v>0</v>
      </c>
      <c r="AZ38" s="86">
        <v>0</v>
      </c>
      <c r="BA38" s="137">
        <f t="shared" si="16"/>
        <v>0</v>
      </c>
      <c r="BB38" s="284" t="str">
        <f t="shared" si="17"/>
        <v xml:space="preserve"> -</v>
      </c>
      <c r="BC38" s="57">
        <v>54601</v>
      </c>
      <c r="BD38" s="86">
        <v>0</v>
      </c>
      <c r="BE38" s="86">
        <v>0</v>
      </c>
      <c r="BF38" s="137">
        <f t="shared" si="18"/>
        <v>0</v>
      </c>
      <c r="BG38" s="284" t="str">
        <f t="shared" si="19"/>
        <v xml:space="preserve"> -</v>
      </c>
      <c r="BH38" s="854">
        <f t="shared" si="20"/>
        <v>121851</v>
      </c>
      <c r="BI38" s="855">
        <f t="shared" si="21"/>
        <v>0</v>
      </c>
      <c r="BJ38" s="855">
        <f t="shared" si="22"/>
        <v>0</v>
      </c>
      <c r="BK38" s="382">
        <f t="shared" si="23"/>
        <v>0</v>
      </c>
      <c r="BL38" s="284" t="str">
        <f t="shared" si="24"/>
        <v xml:space="preserve"> -</v>
      </c>
      <c r="BM38" s="820" t="s">
        <v>1434</v>
      </c>
      <c r="BN38" s="821" t="s">
        <v>1398</v>
      </c>
      <c r="BO38" s="822" t="s">
        <v>1953</v>
      </c>
    </row>
    <row r="39" spans="2:67" ht="45.75" customHeight="1">
      <c r="B39" s="803"/>
      <c r="C39" s="871"/>
      <c r="D39" s="922"/>
      <c r="E39" s="710"/>
      <c r="F39" s="633"/>
      <c r="G39" s="934"/>
      <c r="H39" s="934"/>
      <c r="I39" s="935"/>
      <c r="J39" s="793">
        <f>+RESUMEN!J45</f>
        <v>0</v>
      </c>
      <c r="K39" s="794" t="s">
        <v>300</v>
      </c>
      <c r="L39" s="111" t="s">
        <v>271</v>
      </c>
      <c r="M39" s="127">
        <v>2210263</v>
      </c>
      <c r="N39" s="111" t="s">
        <v>1437</v>
      </c>
      <c r="O39" s="33">
        <v>0</v>
      </c>
      <c r="P39" s="84">
        <v>7</v>
      </c>
      <c r="Q39" s="84">
        <v>1</v>
      </c>
      <c r="R39" s="307">
        <f t="shared" si="25"/>
        <v>0.14285714285714285</v>
      </c>
      <c r="S39" s="84">
        <v>2</v>
      </c>
      <c r="T39" s="307">
        <f t="shared" si="26"/>
        <v>0.2857142857142857</v>
      </c>
      <c r="U39" s="84">
        <v>2</v>
      </c>
      <c r="V39" s="309">
        <f t="shared" si="27"/>
        <v>0.2857142857142857</v>
      </c>
      <c r="W39" s="40">
        <v>2</v>
      </c>
      <c r="X39" s="316">
        <f t="shared" si="28"/>
        <v>0.2857142857142857</v>
      </c>
      <c r="Y39" s="46">
        <v>0</v>
      </c>
      <c r="Z39" s="47">
        <v>0</v>
      </c>
      <c r="AA39" s="47">
        <v>0</v>
      </c>
      <c r="AB39" s="251">
        <v>0</v>
      </c>
      <c r="AC39" s="823">
        <f t="shared" si="1"/>
        <v>0</v>
      </c>
      <c r="AD39" s="567">
        <f t="shared" si="2"/>
        <v>0</v>
      </c>
      <c r="AE39" s="106">
        <f t="shared" si="3"/>
        <v>0</v>
      </c>
      <c r="AF39" s="567">
        <f t="shared" si="4"/>
        <v>0</v>
      </c>
      <c r="AG39" s="106">
        <f t="shared" si="5"/>
        <v>0</v>
      </c>
      <c r="AH39" s="567">
        <f t="shared" si="6"/>
        <v>0</v>
      </c>
      <c r="AI39" s="106">
        <f t="shared" si="7"/>
        <v>0</v>
      </c>
      <c r="AJ39" s="567">
        <f t="shared" si="8"/>
        <v>0</v>
      </c>
      <c r="AK39" s="931">
        <f>+SUM(Y39:AB39)/P39</f>
        <v>0</v>
      </c>
      <c r="AL39" s="932">
        <f t="shared" si="10"/>
        <v>0</v>
      </c>
      <c r="AM39" s="933">
        <f t="shared" si="11"/>
        <v>0</v>
      </c>
      <c r="AN39" s="55">
        <v>10000</v>
      </c>
      <c r="AO39" s="53">
        <v>0</v>
      </c>
      <c r="AP39" s="53">
        <v>0</v>
      </c>
      <c r="AQ39" s="134">
        <f t="shared" si="12"/>
        <v>0</v>
      </c>
      <c r="AR39" s="276" t="str">
        <f t="shared" si="13"/>
        <v xml:space="preserve"> -</v>
      </c>
      <c r="AS39" s="55">
        <v>20000</v>
      </c>
      <c r="AT39" s="53">
        <v>0</v>
      </c>
      <c r="AU39" s="53">
        <v>0</v>
      </c>
      <c r="AV39" s="134">
        <f t="shared" si="14"/>
        <v>0</v>
      </c>
      <c r="AW39" s="276" t="str">
        <f t="shared" si="15"/>
        <v xml:space="preserve"> -</v>
      </c>
      <c r="AX39" s="52">
        <v>5000</v>
      </c>
      <c r="AY39" s="53">
        <v>0</v>
      </c>
      <c r="AZ39" s="53">
        <v>0</v>
      </c>
      <c r="BA39" s="134">
        <f t="shared" si="16"/>
        <v>0</v>
      </c>
      <c r="BB39" s="276" t="str">
        <f t="shared" si="17"/>
        <v xml:space="preserve"> -</v>
      </c>
      <c r="BC39" s="55">
        <v>5000</v>
      </c>
      <c r="BD39" s="53">
        <v>0</v>
      </c>
      <c r="BE39" s="53">
        <v>0</v>
      </c>
      <c r="BF39" s="134">
        <f t="shared" si="18"/>
        <v>0</v>
      </c>
      <c r="BG39" s="276" t="str">
        <f t="shared" si="19"/>
        <v xml:space="preserve"> -</v>
      </c>
      <c r="BH39" s="826">
        <f t="shared" si="20"/>
        <v>40000</v>
      </c>
      <c r="BI39" s="827">
        <f t="shared" si="21"/>
        <v>0</v>
      </c>
      <c r="BJ39" s="827">
        <f t="shared" si="22"/>
        <v>0</v>
      </c>
      <c r="BK39" s="383">
        <f t="shared" si="23"/>
        <v>0</v>
      </c>
      <c r="BL39" s="276" t="str">
        <f t="shared" si="24"/>
        <v xml:space="preserve"> -</v>
      </c>
      <c r="BM39" s="800" t="s">
        <v>1226</v>
      </c>
      <c r="BN39" s="801" t="s">
        <v>1398</v>
      </c>
      <c r="BO39" s="802" t="s">
        <v>1953</v>
      </c>
    </row>
    <row r="40" spans="2:67" ht="30" customHeight="1">
      <c r="B40" s="803"/>
      <c r="C40" s="871"/>
      <c r="D40" s="922"/>
      <c r="E40" s="710"/>
      <c r="F40" s="633"/>
      <c r="G40" s="934"/>
      <c r="H40" s="934"/>
      <c r="I40" s="935"/>
      <c r="J40" s="807"/>
      <c r="K40" s="808"/>
      <c r="L40" s="110" t="s">
        <v>272</v>
      </c>
      <c r="M40" s="122">
        <v>2210263</v>
      </c>
      <c r="N40" s="110" t="s">
        <v>1438</v>
      </c>
      <c r="O40" s="34">
        <v>0</v>
      </c>
      <c r="P40" s="54">
        <v>1</v>
      </c>
      <c r="Q40" s="54">
        <v>0</v>
      </c>
      <c r="R40" s="308">
        <f t="shared" si="25"/>
        <v>0</v>
      </c>
      <c r="S40" s="54">
        <v>1</v>
      </c>
      <c r="T40" s="308">
        <f t="shared" si="26"/>
        <v>1</v>
      </c>
      <c r="U40" s="54">
        <v>0</v>
      </c>
      <c r="V40" s="310">
        <f t="shared" si="27"/>
        <v>0</v>
      </c>
      <c r="W40" s="41">
        <v>0</v>
      </c>
      <c r="X40" s="317">
        <f t="shared" si="28"/>
        <v>0</v>
      </c>
      <c r="Y40" s="48">
        <v>0</v>
      </c>
      <c r="Z40" s="49">
        <v>0</v>
      </c>
      <c r="AA40" s="49">
        <v>0</v>
      </c>
      <c r="AB40" s="252">
        <v>0</v>
      </c>
      <c r="AC40" s="233" t="str">
        <f t="shared" si="1"/>
        <v xml:space="preserve"> -</v>
      </c>
      <c r="AD40" s="568" t="str">
        <f t="shared" si="2"/>
        <v xml:space="preserve"> -</v>
      </c>
      <c r="AE40" s="79">
        <f t="shared" si="3"/>
        <v>0</v>
      </c>
      <c r="AF40" s="568">
        <f t="shared" si="4"/>
        <v>0</v>
      </c>
      <c r="AG40" s="79" t="str">
        <f t="shared" si="5"/>
        <v xml:space="preserve"> -</v>
      </c>
      <c r="AH40" s="568" t="str">
        <f t="shared" si="6"/>
        <v xml:space="preserve"> -</v>
      </c>
      <c r="AI40" s="79" t="str">
        <f t="shared" si="7"/>
        <v xml:space="preserve"> -</v>
      </c>
      <c r="AJ40" s="568" t="str">
        <f t="shared" si="8"/>
        <v xml:space="preserve"> -</v>
      </c>
      <c r="AK40" s="925">
        <f>+SUM(Y40:AB40)/P40</f>
        <v>0</v>
      </c>
      <c r="AL40" s="926">
        <f t="shared" si="10"/>
        <v>0</v>
      </c>
      <c r="AM40" s="927">
        <f t="shared" si="11"/>
        <v>0</v>
      </c>
      <c r="AN40" s="49">
        <v>20000</v>
      </c>
      <c r="AO40" s="54">
        <v>0</v>
      </c>
      <c r="AP40" s="54">
        <v>0</v>
      </c>
      <c r="AQ40" s="116">
        <f t="shared" si="12"/>
        <v>0</v>
      </c>
      <c r="AR40" s="277" t="str">
        <f t="shared" si="13"/>
        <v xml:space="preserve"> -</v>
      </c>
      <c r="AS40" s="49">
        <v>15000</v>
      </c>
      <c r="AT40" s="54">
        <v>0</v>
      </c>
      <c r="AU40" s="54">
        <v>0</v>
      </c>
      <c r="AV40" s="116">
        <f t="shared" si="14"/>
        <v>0</v>
      </c>
      <c r="AW40" s="277" t="str">
        <f t="shared" si="15"/>
        <v xml:space="preserve"> -</v>
      </c>
      <c r="AX40" s="48">
        <v>0</v>
      </c>
      <c r="AY40" s="54">
        <v>0</v>
      </c>
      <c r="AZ40" s="54">
        <v>0</v>
      </c>
      <c r="BA40" s="116" t="str">
        <f t="shared" si="16"/>
        <v xml:space="preserve"> -</v>
      </c>
      <c r="BB40" s="277" t="str">
        <f t="shared" si="17"/>
        <v xml:space="preserve"> -</v>
      </c>
      <c r="BC40" s="49">
        <v>0</v>
      </c>
      <c r="BD40" s="54">
        <v>0</v>
      </c>
      <c r="BE40" s="54">
        <v>0</v>
      </c>
      <c r="BF40" s="116" t="str">
        <f t="shared" si="18"/>
        <v xml:space="preserve"> -</v>
      </c>
      <c r="BG40" s="277" t="str">
        <f t="shared" si="19"/>
        <v xml:space="preserve"> -</v>
      </c>
      <c r="BH40" s="811">
        <f t="shared" si="20"/>
        <v>35000</v>
      </c>
      <c r="BI40" s="812">
        <f t="shared" si="21"/>
        <v>0</v>
      </c>
      <c r="BJ40" s="812">
        <f t="shared" si="22"/>
        <v>0</v>
      </c>
      <c r="BK40" s="381">
        <f t="shared" si="23"/>
        <v>0</v>
      </c>
      <c r="BL40" s="277" t="str">
        <f t="shared" si="24"/>
        <v xml:space="preserve"> -</v>
      </c>
      <c r="BM40" s="462" t="s">
        <v>1226</v>
      </c>
      <c r="BN40" s="186" t="s">
        <v>1398</v>
      </c>
      <c r="BO40" s="187" t="s">
        <v>1953</v>
      </c>
    </row>
    <row r="41" spans="2:67" ht="30" customHeight="1">
      <c r="B41" s="803"/>
      <c r="C41" s="871"/>
      <c r="D41" s="922"/>
      <c r="E41" s="710"/>
      <c r="F41" s="633"/>
      <c r="G41" s="934"/>
      <c r="H41" s="934"/>
      <c r="I41" s="935"/>
      <c r="J41" s="807"/>
      <c r="K41" s="808"/>
      <c r="L41" s="110" t="s">
        <v>273</v>
      </c>
      <c r="M41" s="122" t="s">
        <v>1219</v>
      </c>
      <c r="N41" s="110" t="s">
        <v>1439</v>
      </c>
      <c r="O41" s="34">
        <v>0</v>
      </c>
      <c r="P41" s="54">
        <v>1</v>
      </c>
      <c r="Q41" s="54">
        <v>0</v>
      </c>
      <c r="R41" s="308">
        <v>0</v>
      </c>
      <c r="S41" s="54">
        <v>1</v>
      </c>
      <c r="T41" s="308">
        <v>0.33</v>
      </c>
      <c r="U41" s="54">
        <v>1</v>
      </c>
      <c r="V41" s="310">
        <v>0.33</v>
      </c>
      <c r="W41" s="41">
        <v>1</v>
      </c>
      <c r="X41" s="317">
        <v>0.34</v>
      </c>
      <c r="Y41" s="48">
        <v>0</v>
      </c>
      <c r="Z41" s="49">
        <v>0</v>
      </c>
      <c r="AA41" s="49">
        <v>0</v>
      </c>
      <c r="AB41" s="252">
        <v>0</v>
      </c>
      <c r="AC41" s="233" t="str">
        <f t="shared" si="1"/>
        <v xml:space="preserve"> -</v>
      </c>
      <c r="AD41" s="568" t="str">
        <f t="shared" si="2"/>
        <v xml:space="preserve"> -</v>
      </c>
      <c r="AE41" s="79">
        <f t="shared" si="3"/>
        <v>0</v>
      </c>
      <c r="AF41" s="568">
        <f t="shared" si="4"/>
        <v>0</v>
      </c>
      <c r="AG41" s="79">
        <f t="shared" si="5"/>
        <v>0</v>
      </c>
      <c r="AH41" s="568">
        <f t="shared" si="6"/>
        <v>0</v>
      </c>
      <c r="AI41" s="79">
        <f t="shared" si="7"/>
        <v>0</v>
      </c>
      <c r="AJ41" s="568">
        <f t="shared" si="8"/>
        <v>0</v>
      </c>
      <c r="AK41" s="925">
        <f>+AVERAGE(Z41:AB41)/P41</f>
        <v>0</v>
      </c>
      <c r="AL41" s="926">
        <f t="shared" si="10"/>
        <v>0</v>
      </c>
      <c r="AM41" s="927">
        <f t="shared" si="11"/>
        <v>0</v>
      </c>
      <c r="AN41" s="49">
        <v>0</v>
      </c>
      <c r="AO41" s="54">
        <v>0</v>
      </c>
      <c r="AP41" s="54">
        <v>0</v>
      </c>
      <c r="AQ41" s="116" t="str">
        <f t="shared" si="12"/>
        <v xml:space="preserve"> -</v>
      </c>
      <c r="AR41" s="277" t="str">
        <f t="shared" si="13"/>
        <v xml:space="preserve"> -</v>
      </c>
      <c r="AS41" s="49">
        <v>0</v>
      </c>
      <c r="AT41" s="54">
        <v>0</v>
      </c>
      <c r="AU41" s="54">
        <v>0</v>
      </c>
      <c r="AV41" s="116" t="str">
        <f t="shared" si="14"/>
        <v xml:space="preserve"> -</v>
      </c>
      <c r="AW41" s="277" t="str">
        <f t="shared" si="15"/>
        <v xml:space="preserve"> -</v>
      </c>
      <c r="AX41" s="48">
        <v>0</v>
      </c>
      <c r="AY41" s="54">
        <v>0</v>
      </c>
      <c r="AZ41" s="54">
        <v>0</v>
      </c>
      <c r="BA41" s="116" t="str">
        <f t="shared" si="16"/>
        <v xml:space="preserve"> -</v>
      </c>
      <c r="BB41" s="277" t="str">
        <f t="shared" si="17"/>
        <v xml:space="preserve"> -</v>
      </c>
      <c r="BC41" s="49">
        <v>0</v>
      </c>
      <c r="BD41" s="54">
        <v>0</v>
      </c>
      <c r="BE41" s="54">
        <v>0</v>
      </c>
      <c r="BF41" s="116" t="str">
        <f t="shared" si="18"/>
        <v xml:space="preserve"> -</v>
      </c>
      <c r="BG41" s="277" t="str">
        <f t="shared" si="19"/>
        <v xml:space="preserve"> -</v>
      </c>
      <c r="BH41" s="811">
        <f t="shared" si="20"/>
        <v>0</v>
      </c>
      <c r="BI41" s="812">
        <f t="shared" si="21"/>
        <v>0</v>
      </c>
      <c r="BJ41" s="812">
        <f t="shared" si="22"/>
        <v>0</v>
      </c>
      <c r="BK41" s="381" t="str">
        <f t="shared" si="23"/>
        <v xml:space="preserve"> -</v>
      </c>
      <c r="BL41" s="277" t="str">
        <f t="shared" si="24"/>
        <v xml:space="preserve"> -</v>
      </c>
      <c r="BM41" s="462" t="s">
        <v>1226</v>
      </c>
      <c r="BN41" s="186" t="s">
        <v>1398</v>
      </c>
      <c r="BO41" s="187" t="s">
        <v>1953</v>
      </c>
    </row>
    <row r="42" spans="2:67" ht="30" customHeight="1" thickBot="1">
      <c r="B42" s="803"/>
      <c r="C42" s="871"/>
      <c r="D42" s="922"/>
      <c r="E42" s="710"/>
      <c r="F42" s="633"/>
      <c r="G42" s="934"/>
      <c r="H42" s="934"/>
      <c r="I42" s="935"/>
      <c r="J42" s="813"/>
      <c r="K42" s="828"/>
      <c r="L42" s="114" t="s">
        <v>274</v>
      </c>
      <c r="M42" s="109" t="s">
        <v>1219</v>
      </c>
      <c r="N42" s="114" t="s">
        <v>1440</v>
      </c>
      <c r="O42" s="39">
        <v>0</v>
      </c>
      <c r="P42" s="86">
        <v>1</v>
      </c>
      <c r="Q42" s="86">
        <v>0</v>
      </c>
      <c r="R42" s="318">
        <f t="shared" si="25"/>
        <v>0</v>
      </c>
      <c r="S42" s="86">
        <v>1</v>
      </c>
      <c r="T42" s="318">
        <v>0.33</v>
      </c>
      <c r="U42" s="86">
        <v>1</v>
      </c>
      <c r="V42" s="319">
        <v>0.33</v>
      </c>
      <c r="W42" s="45">
        <v>1</v>
      </c>
      <c r="X42" s="320">
        <v>0.34</v>
      </c>
      <c r="Y42" s="56">
        <v>0</v>
      </c>
      <c r="Z42" s="57">
        <v>0</v>
      </c>
      <c r="AA42" s="57">
        <v>0</v>
      </c>
      <c r="AB42" s="254">
        <v>0</v>
      </c>
      <c r="AC42" s="829" t="str">
        <f t="shared" si="1"/>
        <v xml:space="preserve"> -</v>
      </c>
      <c r="AD42" s="565" t="str">
        <f t="shared" si="2"/>
        <v xml:space="preserve"> -</v>
      </c>
      <c r="AE42" s="107">
        <f t="shared" si="3"/>
        <v>0</v>
      </c>
      <c r="AF42" s="565">
        <f t="shared" si="4"/>
        <v>0</v>
      </c>
      <c r="AG42" s="107">
        <f t="shared" si="5"/>
        <v>0</v>
      </c>
      <c r="AH42" s="565">
        <f t="shared" si="6"/>
        <v>0</v>
      </c>
      <c r="AI42" s="107">
        <f t="shared" si="7"/>
        <v>0</v>
      </c>
      <c r="AJ42" s="565">
        <f t="shared" si="8"/>
        <v>0</v>
      </c>
      <c r="AK42" s="936">
        <f>+AVERAGE(Z42:AB42)/P42</f>
        <v>0</v>
      </c>
      <c r="AL42" s="937">
        <f t="shared" si="10"/>
        <v>0</v>
      </c>
      <c r="AM42" s="938">
        <f t="shared" si="11"/>
        <v>0</v>
      </c>
      <c r="AN42" s="51">
        <v>0</v>
      </c>
      <c r="AO42" s="98">
        <v>0</v>
      </c>
      <c r="AP42" s="98">
        <v>0</v>
      </c>
      <c r="AQ42" s="136" t="str">
        <f t="shared" si="12"/>
        <v xml:space="preserve"> -</v>
      </c>
      <c r="AR42" s="280" t="str">
        <f t="shared" si="13"/>
        <v xml:space="preserve"> -</v>
      </c>
      <c r="AS42" s="51">
        <v>0</v>
      </c>
      <c r="AT42" s="98">
        <v>0</v>
      </c>
      <c r="AU42" s="98">
        <v>0</v>
      </c>
      <c r="AV42" s="136" t="str">
        <f t="shared" si="14"/>
        <v xml:space="preserve"> -</v>
      </c>
      <c r="AW42" s="280" t="str">
        <f t="shared" si="15"/>
        <v xml:space="preserve"> -</v>
      </c>
      <c r="AX42" s="50">
        <v>0</v>
      </c>
      <c r="AY42" s="98">
        <v>0</v>
      </c>
      <c r="AZ42" s="98">
        <v>0</v>
      </c>
      <c r="BA42" s="136" t="str">
        <f t="shared" si="16"/>
        <v xml:space="preserve"> -</v>
      </c>
      <c r="BB42" s="280" t="str">
        <f t="shared" si="17"/>
        <v xml:space="preserve"> -</v>
      </c>
      <c r="BC42" s="51">
        <v>0</v>
      </c>
      <c r="BD42" s="98">
        <v>0</v>
      </c>
      <c r="BE42" s="98">
        <v>0</v>
      </c>
      <c r="BF42" s="136" t="str">
        <f t="shared" si="18"/>
        <v xml:space="preserve"> -</v>
      </c>
      <c r="BG42" s="280" t="str">
        <f t="shared" si="19"/>
        <v xml:space="preserve"> -</v>
      </c>
      <c r="BH42" s="844">
        <f t="shared" si="20"/>
        <v>0</v>
      </c>
      <c r="BI42" s="845">
        <f t="shared" si="21"/>
        <v>0</v>
      </c>
      <c r="BJ42" s="845">
        <f t="shared" si="22"/>
        <v>0</v>
      </c>
      <c r="BK42" s="384" t="str">
        <f t="shared" si="23"/>
        <v xml:space="preserve"> -</v>
      </c>
      <c r="BL42" s="280" t="str">
        <f t="shared" si="24"/>
        <v xml:space="preserve"> -</v>
      </c>
      <c r="BM42" s="832" t="s">
        <v>1226</v>
      </c>
      <c r="BN42" s="833" t="s">
        <v>1398</v>
      </c>
      <c r="BO42" s="834" t="s">
        <v>1953</v>
      </c>
    </row>
    <row r="43" spans="2:67" ht="30" customHeight="1">
      <c r="B43" s="803"/>
      <c r="C43" s="871"/>
      <c r="D43" s="922"/>
      <c r="E43" s="710"/>
      <c r="F43" s="633"/>
      <c r="G43" s="934"/>
      <c r="H43" s="934"/>
      <c r="I43" s="935"/>
      <c r="J43" s="835">
        <f>+RESUMEN!J46</f>
        <v>0.22135416666666669</v>
      </c>
      <c r="K43" s="836" t="s">
        <v>301</v>
      </c>
      <c r="L43" s="120" t="s">
        <v>275</v>
      </c>
      <c r="M43" s="325">
        <v>0</v>
      </c>
      <c r="N43" s="24" t="s">
        <v>1441</v>
      </c>
      <c r="O43" s="35">
        <v>1</v>
      </c>
      <c r="P43" s="53">
        <v>1</v>
      </c>
      <c r="Q43" s="53">
        <v>1</v>
      </c>
      <c r="R43" s="314">
        <v>0.25</v>
      </c>
      <c r="S43" s="53">
        <v>1</v>
      </c>
      <c r="T43" s="314">
        <v>0.25</v>
      </c>
      <c r="U43" s="53">
        <v>1</v>
      </c>
      <c r="V43" s="315">
        <v>0.25</v>
      </c>
      <c r="W43" s="42">
        <v>1</v>
      </c>
      <c r="X43" s="315">
        <v>0.25</v>
      </c>
      <c r="Y43" s="46">
        <v>1</v>
      </c>
      <c r="Z43" s="47">
        <v>1</v>
      </c>
      <c r="AA43" s="47">
        <v>0</v>
      </c>
      <c r="AB43" s="251">
        <v>0</v>
      </c>
      <c r="AC43" s="231">
        <f t="shared" si="1"/>
        <v>1</v>
      </c>
      <c r="AD43" s="795">
        <f t="shared" si="2"/>
        <v>1</v>
      </c>
      <c r="AE43" s="87">
        <f t="shared" si="3"/>
        <v>1</v>
      </c>
      <c r="AF43" s="795">
        <f t="shared" si="4"/>
        <v>1</v>
      </c>
      <c r="AG43" s="87">
        <f t="shared" si="5"/>
        <v>0</v>
      </c>
      <c r="AH43" s="795">
        <f t="shared" si="6"/>
        <v>0</v>
      </c>
      <c r="AI43" s="87">
        <f t="shared" si="7"/>
        <v>0</v>
      </c>
      <c r="AJ43" s="795">
        <f t="shared" si="8"/>
        <v>0</v>
      </c>
      <c r="AK43" s="919">
        <f t="shared" si="9"/>
        <v>0.5</v>
      </c>
      <c r="AL43" s="920">
        <f t="shared" si="10"/>
        <v>0.5</v>
      </c>
      <c r="AM43" s="921">
        <f t="shared" si="11"/>
        <v>0.5</v>
      </c>
      <c r="AN43" s="46">
        <v>130000</v>
      </c>
      <c r="AO43" s="84">
        <v>130000</v>
      </c>
      <c r="AP43" s="84">
        <v>0</v>
      </c>
      <c r="AQ43" s="135">
        <f t="shared" si="12"/>
        <v>1</v>
      </c>
      <c r="AR43" s="283" t="str">
        <f t="shared" si="13"/>
        <v xml:space="preserve"> -</v>
      </c>
      <c r="AS43" s="47">
        <v>88500</v>
      </c>
      <c r="AT43" s="84">
        <v>30000</v>
      </c>
      <c r="AU43" s="84">
        <v>0</v>
      </c>
      <c r="AV43" s="135">
        <f t="shared" si="14"/>
        <v>0.33898305084745761</v>
      </c>
      <c r="AW43" s="283" t="str">
        <f t="shared" si="15"/>
        <v xml:space="preserve"> -</v>
      </c>
      <c r="AX43" s="46">
        <v>50000</v>
      </c>
      <c r="AY43" s="84">
        <v>0</v>
      </c>
      <c r="AZ43" s="84">
        <v>0</v>
      </c>
      <c r="BA43" s="135">
        <f t="shared" si="16"/>
        <v>0</v>
      </c>
      <c r="BB43" s="283" t="str">
        <f t="shared" si="17"/>
        <v xml:space="preserve"> -</v>
      </c>
      <c r="BC43" s="47">
        <v>50000</v>
      </c>
      <c r="BD43" s="84">
        <v>0</v>
      </c>
      <c r="BE43" s="84">
        <v>0</v>
      </c>
      <c r="BF43" s="135">
        <f t="shared" si="18"/>
        <v>0</v>
      </c>
      <c r="BG43" s="283" t="str">
        <f t="shared" si="19"/>
        <v xml:space="preserve"> -</v>
      </c>
      <c r="BH43" s="798">
        <f t="shared" si="20"/>
        <v>318500</v>
      </c>
      <c r="BI43" s="799">
        <f t="shared" si="21"/>
        <v>160000</v>
      </c>
      <c r="BJ43" s="799">
        <f t="shared" si="22"/>
        <v>0</v>
      </c>
      <c r="BK43" s="380">
        <f t="shared" si="23"/>
        <v>0.50235478806907374</v>
      </c>
      <c r="BL43" s="283" t="str">
        <f t="shared" si="24"/>
        <v xml:space="preserve"> -</v>
      </c>
      <c r="BM43" s="837" t="s">
        <v>1226</v>
      </c>
      <c r="BN43" s="838" t="s">
        <v>1398</v>
      </c>
      <c r="BO43" s="839" t="s">
        <v>1952</v>
      </c>
    </row>
    <row r="44" spans="2:67" ht="30" customHeight="1">
      <c r="B44" s="803"/>
      <c r="C44" s="871"/>
      <c r="D44" s="922"/>
      <c r="E44" s="710"/>
      <c r="F44" s="633"/>
      <c r="G44" s="934"/>
      <c r="H44" s="934"/>
      <c r="I44" s="935"/>
      <c r="J44" s="807"/>
      <c r="K44" s="808"/>
      <c r="L44" s="110" t="s">
        <v>276</v>
      </c>
      <c r="M44" s="122">
        <v>0</v>
      </c>
      <c r="N44" s="23" t="s">
        <v>1442</v>
      </c>
      <c r="O44" s="34">
        <v>4</v>
      </c>
      <c r="P44" s="54">
        <v>4</v>
      </c>
      <c r="Q44" s="54">
        <v>4</v>
      </c>
      <c r="R44" s="308">
        <v>0.25</v>
      </c>
      <c r="S44" s="54">
        <v>4</v>
      </c>
      <c r="T44" s="308">
        <v>0.25</v>
      </c>
      <c r="U44" s="54">
        <v>4</v>
      </c>
      <c r="V44" s="310">
        <v>0.25</v>
      </c>
      <c r="W44" s="41">
        <v>4</v>
      </c>
      <c r="X44" s="310">
        <v>0.25</v>
      </c>
      <c r="Y44" s="48">
        <v>3</v>
      </c>
      <c r="Z44" s="49">
        <v>4</v>
      </c>
      <c r="AA44" s="49">
        <v>0</v>
      </c>
      <c r="AB44" s="252">
        <v>0</v>
      </c>
      <c r="AC44" s="233">
        <f t="shared" si="1"/>
        <v>0.75</v>
      </c>
      <c r="AD44" s="568">
        <f t="shared" si="2"/>
        <v>0.75</v>
      </c>
      <c r="AE44" s="79">
        <f t="shared" si="3"/>
        <v>1</v>
      </c>
      <c r="AF44" s="568">
        <f t="shared" si="4"/>
        <v>1</v>
      </c>
      <c r="AG44" s="79">
        <f t="shared" si="5"/>
        <v>0</v>
      </c>
      <c r="AH44" s="568">
        <f t="shared" si="6"/>
        <v>0</v>
      </c>
      <c r="AI44" s="79">
        <f t="shared" si="7"/>
        <v>0</v>
      </c>
      <c r="AJ44" s="568">
        <f t="shared" si="8"/>
        <v>0</v>
      </c>
      <c r="AK44" s="925">
        <f t="shared" si="9"/>
        <v>0.4375</v>
      </c>
      <c r="AL44" s="926">
        <f t="shared" si="10"/>
        <v>0.4375</v>
      </c>
      <c r="AM44" s="927">
        <f t="shared" si="11"/>
        <v>0.4375</v>
      </c>
      <c r="AN44" s="48">
        <v>270000</v>
      </c>
      <c r="AO44" s="54">
        <v>166350</v>
      </c>
      <c r="AP44" s="54">
        <v>0</v>
      </c>
      <c r="AQ44" s="116">
        <f t="shared" si="12"/>
        <v>0.61611111111111116</v>
      </c>
      <c r="AR44" s="277" t="str">
        <f t="shared" si="13"/>
        <v xml:space="preserve"> -</v>
      </c>
      <c r="AS44" s="49">
        <v>44000</v>
      </c>
      <c r="AT44" s="54">
        <v>25416.66</v>
      </c>
      <c r="AU44" s="54">
        <v>0</v>
      </c>
      <c r="AV44" s="116">
        <f t="shared" si="14"/>
        <v>0.5776513636363636</v>
      </c>
      <c r="AW44" s="277" t="str">
        <f t="shared" si="15"/>
        <v xml:space="preserve"> -</v>
      </c>
      <c r="AX44" s="48">
        <v>35000</v>
      </c>
      <c r="AY44" s="54">
        <v>0</v>
      </c>
      <c r="AZ44" s="54">
        <v>0</v>
      </c>
      <c r="BA44" s="116">
        <f t="shared" si="16"/>
        <v>0</v>
      </c>
      <c r="BB44" s="277" t="str">
        <f t="shared" si="17"/>
        <v xml:space="preserve"> -</v>
      </c>
      <c r="BC44" s="49">
        <v>35000</v>
      </c>
      <c r="BD44" s="54">
        <v>0</v>
      </c>
      <c r="BE44" s="54">
        <v>0</v>
      </c>
      <c r="BF44" s="116">
        <f t="shared" si="18"/>
        <v>0</v>
      </c>
      <c r="BG44" s="277" t="str">
        <f t="shared" si="19"/>
        <v xml:space="preserve"> -</v>
      </c>
      <c r="BH44" s="811">
        <f t="shared" si="20"/>
        <v>384000</v>
      </c>
      <c r="BI44" s="812">
        <f t="shared" si="21"/>
        <v>191766.66</v>
      </c>
      <c r="BJ44" s="812">
        <f t="shared" si="22"/>
        <v>0</v>
      </c>
      <c r="BK44" s="381">
        <f t="shared" si="23"/>
        <v>0.49939234375000002</v>
      </c>
      <c r="BL44" s="277" t="str">
        <f t="shared" si="24"/>
        <v xml:space="preserve"> -</v>
      </c>
      <c r="BM44" s="462" t="s">
        <v>1226</v>
      </c>
      <c r="BN44" s="186" t="s">
        <v>1398</v>
      </c>
      <c r="BO44" s="187" t="s">
        <v>1952</v>
      </c>
    </row>
    <row r="45" spans="2:67" ht="30" customHeight="1">
      <c r="B45" s="803"/>
      <c r="C45" s="871"/>
      <c r="D45" s="922"/>
      <c r="E45" s="710"/>
      <c r="F45" s="633"/>
      <c r="G45" s="934"/>
      <c r="H45" s="934"/>
      <c r="I45" s="935"/>
      <c r="J45" s="807"/>
      <c r="K45" s="808"/>
      <c r="L45" s="110" t="s">
        <v>277</v>
      </c>
      <c r="M45" s="122">
        <v>0</v>
      </c>
      <c r="N45" s="23" t="s">
        <v>1443</v>
      </c>
      <c r="O45" s="34">
        <v>1</v>
      </c>
      <c r="P45" s="54">
        <v>1</v>
      </c>
      <c r="Q45" s="54">
        <v>1</v>
      </c>
      <c r="R45" s="308">
        <v>0.25</v>
      </c>
      <c r="S45" s="54">
        <v>1</v>
      </c>
      <c r="T45" s="308">
        <v>0.25</v>
      </c>
      <c r="U45" s="54">
        <v>1</v>
      </c>
      <c r="V45" s="310">
        <v>0.25</v>
      </c>
      <c r="W45" s="41">
        <v>1</v>
      </c>
      <c r="X45" s="310">
        <v>0.25</v>
      </c>
      <c r="Y45" s="48">
        <v>1</v>
      </c>
      <c r="Z45" s="49">
        <v>1</v>
      </c>
      <c r="AA45" s="49">
        <v>0</v>
      </c>
      <c r="AB45" s="252">
        <v>0</v>
      </c>
      <c r="AC45" s="233">
        <f t="shared" si="1"/>
        <v>1</v>
      </c>
      <c r="AD45" s="568">
        <f t="shared" si="2"/>
        <v>1</v>
      </c>
      <c r="AE45" s="79">
        <f t="shared" si="3"/>
        <v>1</v>
      </c>
      <c r="AF45" s="568">
        <f t="shared" si="4"/>
        <v>1</v>
      </c>
      <c r="AG45" s="79">
        <f t="shared" si="5"/>
        <v>0</v>
      </c>
      <c r="AH45" s="568">
        <f t="shared" si="6"/>
        <v>0</v>
      </c>
      <c r="AI45" s="79">
        <f t="shared" si="7"/>
        <v>0</v>
      </c>
      <c r="AJ45" s="568">
        <f t="shared" si="8"/>
        <v>0</v>
      </c>
      <c r="AK45" s="925">
        <f t="shared" si="9"/>
        <v>0.5</v>
      </c>
      <c r="AL45" s="926">
        <f t="shared" si="10"/>
        <v>0.5</v>
      </c>
      <c r="AM45" s="927">
        <f t="shared" si="11"/>
        <v>0.5</v>
      </c>
      <c r="AN45" s="48">
        <v>0</v>
      </c>
      <c r="AO45" s="54">
        <v>0</v>
      </c>
      <c r="AP45" s="54">
        <v>0</v>
      </c>
      <c r="AQ45" s="116" t="str">
        <f t="shared" si="12"/>
        <v xml:space="preserve"> -</v>
      </c>
      <c r="AR45" s="277" t="str">
        <f t="shared" si="13"/>
        <v xml:space="preserve"> -</v>
      </c>
      <c r="AS45" s="49">
        <v>106000</v>
      </c>
      <c r="AT45" s="54">
        <v>40000</v>
      </c>
      <c r="AU45" s="54">
        <v>0</v>
      </c>
      <c r="AV45" s="116">
        <f t="shared" si="14"/>
        <v>0.37735849056603776</v>
      </c>
      <c r="AW45" s="277" t="str">
        <f t="shared" si="15"/>
        <v xml:space="preserve"> -</v>
      </c>
      <c r="AX45" s="48">
        <v>150000</v>
      </c>
      <c r="AY45" s="54">
        <v>0</v>
      </c>
      <c r="AZ45" s="54">
        <v>0</v>
      </c>
      <c r="BA45" s="116">
        <f t="shared" si="16"/>
        <v>0</v>
      </c>
      <c r="BB45" s="277" t="str">
        <f t="shared" si="17"/>
        <v xml:space="preserve"> -</v>
      </c>
      <c r="BC45" s="49">
        <v>150000</v>
      </c>
      <c r="BD45" s="54">
        <v>0</v>
      </c>
      <c r="BE45" s="54">
        <v>0</v>
      </c>
      <c r="BF45" s="116">
        <f t="shared" si="18"/>
        <v>0</v>
      </c>
      <c r="BG45" s="277" t="str">
        <f t="shared" si="19"/>
        <v xml:space="preserve"> -</v>
      </c>
      <c r="BH45" s="811">
        <f t="shared" si="20"/>
        <v>406000</v>
      </c>
      <c r="BI45" s="812">
        <f t="shared" si="21"/>
        <v>40000</v>
      </c>
      <c r="BJ45" s="812">
        <f t="shared" si="22"/>
        <v>0</v>
      </c>
      <c r="BK45" s="381">
        <f t="shared" si="23"/>
        <v>9.8522167487684734E-2</v>
      </c>
      <c r="BL45" s="277" t="str">
        <f t="shared" si="24"/>
        <v xml:space="preserve"> -</v>
      </c>
      <c r="BM45" s="462" t="s">
        <v>1226</v>
      </c>
      <c r="BN45" s="186" t="s">
        <v>1398</v>
      </c>
      <c r="BO45" s="187" t="s">
        <v>1952</v>
      </c>
    </row>
    <row r="46" spans="2:67" ht="30" customHeight="1">
      <c r="B46" s="803"/>
      <c r="C46" s="871"/>
      <c r="D46" s="922"/>
      <c r="E46" s="710"/>
      <c r="F46" s="633"/>
      <c r="G46" s="934"/>
      <c r="H46" s="934"/>
      <c r="I46" s="935"/>
      <c r="J46" s="807"/>
      <c r="K46" s="808"/>
      <c r="L46" s="110" t="s">
        <v>278</v>
      </c>
      <c r="M46" s="122">
        <v>0</v>
      </c>
      <c r="N46" s="23" t="s">
        <v>1444</v>
      </c>
      <c r="O46" s="34">
        <v>1</v>
      </c>
      <c r="P46" s="54">
        <v>1</v>
      </c>
      <c r="Q46" s="54">
        <v>1</v>
      </c>
      <c r="R46" s="308">
        <v>0.25</v>
      </c>
      <c r="S46" s="54">
        <v>1</v>
      </c>
      <c r="T46" s="308">
        <v>0.25</v>
      </c>
      <c r="U46" s="54">
        <v>1</v>
      </c>
      <c r="V46" s="310">
        <v>0.25</v>
      </c>
      <c r="W46" s="41">
        <v>1</v>
      </c>
      <c r="X46" s="310">
        <v>0.25</v>
      </c>
      <c r="Y46" s="48">
        <v>1</v>
      </c>
      <c r="Z46" s="49">
        <v>0.25</v>
      </c>
      <c r="AA46" s="49">
        <v>0</v>
      </c>
      <c r="AB46" s="252">
        <v>0</v>
      </c>
      <c r="AC46" s="233">
        <f t="shared" si="1"/>
        <v>1</v>
      </c>
      <c r="AD46" s="568">
        <f t="shared" si="2"/>
        <v>1</v>
      </c>
      <c r="AE46" s="79">
        <f t="shared" si="3"/>
        <v>0.25</v>
      </c>
      <c r="AF46" s="568">
        <f t="shared" si="4"/>
        <v>0.25</v>
      </c>
      <c r="AG46" s="79">
        <f t="shared" si="5"/>
        <v>0</v>
      </c>
      <c r="AH46" s="568">
        <f t="shared" si="6"/>
        <v>0</v>
      </c>
      <c r="AI46" s="79">
        <f t="shared" si="7"/>
        <v>0</v>
      </c>
      <c r="AJ46" s="568">
        <f t="shared" si="8"/>
        <v>0</v>
      </c>
      <c r="AK46" s="925">
        <f t="shared" si="9"/>
        <v>0.3125</v>
      </c>
      <c r="AL46" s="926">
        <f t="shared" si="10"/>
        <v>0.3125</v>
      </c>
      <c r="AM46" s="927">
        <f t="shared" si="11"/>
        <v>0.3125</v>
      </c>
      <c r="AN46" s="48">
        <v>100000</v>
      </c>
      <c r="AO46" s="54">
        <v>3994</v>
      </c>
      <c r="AP46" s="54">
        <v>0</v>
      </c>
      <c r="AQ46" s="116">
        <f t="shared" si="12"/>
        <v>3.9940000000000003E-2</v>
      </c>
      <c r="AR46" s="277" t="str">
        <f t="shared" si="13"/>
        <v xml:space="preserve"> -</v>
      </c>
      <c r="AS46" s="49">
        <v>50000</v>
      </c>
      <c r="AT46" s="54">
        <v>17000</v>
      </c>
      <c r="AU46" s="54">
        <v>0</v>
      </c>
      <c r="AV46" s="116">
        <f t="shared" si="14"/>
        <v>0.34</v>
      </c>
      <c r="AW46" s="277" t="str">
        <f t="shared" si="15"/>
        <v xml:space="preserve"> -</v>
      </c>
      <c r="AX46" s="48">
        <v>65000</v>
      </c>
      <c r="AY46" s="54">
        <v>0</v>
      </c>
      <c r="AZ46" s="54">
        <v>0</v>
      </c>
      <c r="BA46" s="116">
        <f t="shared" si="16"/>
        <v>0</v>
      </c>
      <c r="BB46" s="277" t="str">
        <f t="shared" si="17"/>
        <v xml:space="preserve"> -</v>
      </c>
      <c r="BC46" s="49">
        <v>65000</v>
      </c>
      <c r="BD46" s="54">
        <v>0</v>
      </c>
      <c r="BE46" s="54">
        <v>0</v>
      </c>
      <c r="BF46" s="116">
        <f t="shared" si="18"/>
        <v>0</v>
      </c>
      <c r="BG46" s="277" t="str">
        <f t="shared" si="19"/>
        <v xml:space="preserve"> -</v>
      </c>
      <c r="BH46" s="811">
        <f t="shared" si="20"/>
        <v>280000</v>
      </c>
      <c r="BI46" s="812">
        <f t="shared" si="21"/>
        <v>20994</v>
      </c>
      <c r="BJ46" s="812">
        <f t="shared" si="22"/>
        <v>0</v>
      </c>
      <c r="BK46" s="381">
        <f t="shared" si="23"/>
        <v>7.4978571428571422E-2</v>
      </c>
      <c r="BL46" s="277" t="str">
        <f t="shared" si="24"/>
        <v xml:space="preserve"> -</v>
      </c>
      <c r="BM46" s="462" t="s">
        <v>1226</v>
      </c>
      <c r="BN46" s="186" t="s">
        <v>1398</v>
      </c>
      <c r="BO46" s="187" t="s">
        <v>1952</v>
      </c>
    </row>
    <row r="47" spans="2:67" ht="45.75" customHeight="1">
      <c r="B47" s="803"/>
      <c r="C47" s="871"/>
      <c r="D47" s="922"/>
      <c r="E47" s="710"/>
      <c r="F47" s="633"/>
      <c r="G47" s="934"/>
      <c r="H47" s="934"/>
      <c r="I47" s="935"/>
      <c r="J47" s="807"/>
      <c r="K47" s="808"/>
      <c r="L47" s="110" t="s">
        <v>279</v>
      </c>
      <c r="M47" s="122">
        <v>0</v>
      </c>
      <c r="N47" s="23" t="s">
        <v>1445</v>
      </c>
      <c r="O47" s="37">
        <v>1</v>
      </c>
      <c r="P47" s="79">
        <v>1</v>
      </c>
      <c r="Q47" s="79">
        <v>1</v>
      </c>
      <c r="R47" s="308">
        <v>0.25</v>
      </c>
      <c r="S47" s="79">
        <v>1</v>
      </c>
      <c r="T47" s="308">
        <v>0.25</v>
      </c>
      <c r="U47" s="79">
        <v>1</v>
      </c>
      <c r="V47" s="310">
        <v>0.25</v>
      </c>
      <c r="W47" s="116">
        <v>1</v>
      </c>
      <c r="X47" s="310">
        <v>0.25</v>
      </c>
      <c r="Y47" s="233">
        <v>1</v>
      </c>
      <c r="Z47" s="230">
        <v>1</v>
      </c>
      <c r="AA47" s="230">
        <v>0</v>
      </c>
      <c r="AB47" s="253">
        <v>0</v>
      </c>
      <c r="AC47" s="233">
        <f t="shared" si="1"/>
        <v>1</v>
      </c>
      <c r="AD47" s="568">
        <f t="shared" si="2"/>
        <v>1</v>
      </c>
      <c r="AE47" s="79">
        <f t="shared" si="3"/>
        <v>1</v>
      </c>
      <c r="AF47" s="568">
        <f t="shared" si="4"/>
        <v>1</v>
      </c>
      <c r="AG47" s="79">
        <f t="shared" si="5"/>
        <v>0</v>
      </c>
      <c r="AH47" s="568">
        <f t="shared" si="6"/>
        <v>0</v>
      </c>
      <c r="AI47" s="79">
        <f t="shared" si="7"/>
        <v>0</v>
      </c>
      <c r="AJ47" s="568">
        <f t="shared" si="8"/>
        <v>0</v>
      </c>
      <c r="AK47" s="925">
        <f t="shared" si="9"/>
        <v>0.5</v>
      </c>
      <c r="AL47" s="926">
        <f t="shared" si="10"/>
        <v>0.5</v>
      </c>
      <c r="AM47" s="927">
        <f t="shared" si="11"/>
        <v>0.5</v>
      </c>
      <c r="AN47" s="48">
        <v>570000</v>
      </c>
      <c r="AO47" s="54">
        <v>352788</v>
      </c>
      <c r="AP47" s="54">
        <v>0</v>
      </c>
      <c r="AQ47" s="116">
        <f t="shared" si="12"/>
        <v>0.61892631578947366</v>
      </c>
      <c r="AR47" s="277" t="str">
        <f t="shared" si="13"/>
        <v xml:space="preserve"> -</v>
      </c>
      <c r="AS47" s="49">
        <v>313000</v>
      </c>
      <c r="AT47" s="54">
        <v>71625.875</v>
      </c>
      <c r="AU47" s="54">
        <v>0</v>
      </c>
      <c r="AV47" s="116">
        <f t="shared" si="14"/>
        <v>0.22883666134185304</v>
      </c>
      <c r="AW47" s="277" t="str">
        <f t="shared" si="15"/>
        <v xml:space="preserve"> -</v>
      </c>
      <c r="AX47" s="48">
        <v>430000</v>
      </c>
      <c r="AY47" s="54">
        <v>0</v>
      </c>
      <c r="AZ47" s="54">
        <v>0</v>
      </c>
      <c r="BA47" s="116">
        <f t="shared" si="16"/>
        <v>0</v>
      </c>
      <c r="BB47" s="277" t="str">
        <f t="shared" si="17"/>
        <v xml:space="preserve"> -</v>
      </c>
      <c r="BC47" s="49">
        <v>435000</v>
      </c>
      <c r="BD47" s="54">
        <v>0</v>
      </c>
      <c r="BE47" s="54">
        <v>0</v>
      </c>
      <c r="BF47" s="116">
        <f t="shared" si="18"/>
        <v>0</v>
      </c>
      <c r="BG47" s="277" t="str">
        <f t="shared" si="19"/>
        <v xml:space="preserve"> -</v>
      </c>
      <c r="BH47" s="811">
        <f t="shared" si="20"/>
        <v>1748000</v>
      </c>
      <c r="BI47" s="812">
        <f t="shared" si="21"/>
        <v>424413.875</v>
      </c>
      <c r="BJ47" s="812">
        <f t="shared" si="22"/>
        <v>0</v>
      </c>
      <c r="BK47" s="381">
        <f t="shared" si="23"/>
        <v>0.24279969965675058</v>
      </c>
      <c r="BL47" s="277" t="str">
        <f t="shared" si="24"/>
        <v xml:space="preserve"> -</v>
      </c>
      <c r="BM47" s="462" t="s">
        <v>1226</v>
      </c>
      <c r="BN47" s="186" t="s">
        <v>1398</v>
      </c>
      <c r="BO47" s="187" t="s">
        <v>1952</v>
      </c>
    </row>
    <row r="48" spans="2:67" ht="30" customHeight="1">
      <c r="B48" s="803"/>
      <c r="C48" s="871"/>
      <c r="D48" s="922"/>
      <c r="E48" s="710"/>
      <c r="F48" s="633" t="s">
        <v>306</v>
      </c>
      <c r="G48" s="849">
        <v>1</v>
      </c>
      <c r="H48" s="849">
        <v>1</v>
      </c>
      <c r="I48" s="704">
        <f>+H48</f>
        <v>1</v>
      </c>
      <c r="J48" s="807"/>
      <c r="K48" s="808"/>
      <c r="L48" s="110" t="s">
        <v>280</v>
      </c>
      <c r="M48" s="122">
        <v>2210979</v>
      </c>
      <c r="N48" s="23" t="s">
        <v>1446</v>
      </c>
      <c r="O48" s="37">
        <v>1</v>
      </c>
      <c r="P48" s="79">
        <v>1</v>
      </c>
      <c r="Q48" s="79">
        <v>1</v>
      </c>
      <c r="R48" s="308">
        <v>0.25</v>
      </c>
      <c r="S48" s="79">
        <v>1</v>
      </c>
      <c r="T48" s="308">
        <v>0.25</v>
      </c>
      <c r="U48" s="79">
        <v>1</v>
      </c>
      <c r="V48" s="310">
        <v>0.25</v>
      </c>
      <c r="W48" s="116">
        <v>1</v>
      </c>
      <c r="X48" s="310">
        <v>0.25</v>
      </c>
      <c r="Y48" s="233">
        <v>0</v>
      </c>
      <c r="Z48" s="230">
        <v>0</v>
      </c>
      <c r="AA48" s="230">
        <v>0</v>
      </c>
      <c r="AB48" s="253">
        <v>0</v>
      </c>
      <c r="AC48" s="233">
        <f t="shared" si="1"/>
        <v>0</v>
      </c>
      <c r="AD48" s="568">
        <f t="shared" si="2"/>
        <v>0</v>
      </c>
      <c r="AE48" s="79">
        <f t="shared" si="3"/>
        <v>0</v>
      </c>
      <c r="AF48" s="568">
        <f t="shared" si="4"/>
        <v>0</v>
      </c>
      <c r="AG48" s="79">
        <f t="shared" si="5"/>
        <v>0</v>
      </c>
      <c r="AH48" s="568">
        <f t="shared" si="6"/>
        <v>0</v>
      </c>
      <c r="AI48" s="79">
        <f t="shared" si="7"/>
        <v>0</v>
      </c>
      <c r="AJ48" s="568">
        <f t="shared" si="8"/>
        <v>0</v>
      </c>
      <c r="AK48" s="925">
        <f t="shared" si="9"/>
        <v>0</v>
      </c>
      <c r="AL48" s="926">
        <f t="shared" si="10"/>
        <v>0</v>
      </c>
      <c r="AM48" s="927">
        <f t="shared" si="11"/>
        <v>0</v>
      </c>
      <c r="AN48" s="48">
        <v>0</v>
      </c>
      <c r="AO48" s="54">
        <v>0</v>
      </c>
      <c r="AP48" s="54">
        <v>0</v>
      </c>
      <c r="AQ48" s="116" t="str">
        <f t="shared" si="12"/>
        <v xml:space="preserve"> -</v>
      </c>
      <c r="AR48" s="277" t="str">
        <f t="shared" si="13"/>
        <v xml:space="preserve"> -</v>
      </c>
      <c r="AS48" s="49">
        <v>10000</v>
      </c>
      <c r="AT48" s="54">
        <v>0</v>
      </c>
      <c r="AU48" s="54">
        <v>0</v>
      </c>
      <c r="AV48" s="116">
        <f t="shared" si="14"/>
        <v>0</v>
      </c>
      <c r="AW48" s="277" t="str">
        <f t="shared" si="15"/>
        <v xml:space="preserve"> -</v>
      </c>
      <c r="AX48" s="48">
        <v>30000</v>
      </c>
      <c r="AY48" s="54">
        <v>0</v>
      </c>
      <c r="AZ48" s="54">
        <v>0</v>
      </c>
      <c r="BA48" s="116">
        <f t="shared" si="16"/>
        <v>0</v>
      </c>
      <c r="BB48" s="277" t="str">
        <f t="shared" si="17"/>
        <v xml:space="preserve"> -</v>
      </c>
      <c r="BC48" s="49">
        <v>30000</v>
      </c>
      <c r="BD48" s="54">
        <v>0</v>
      </c>
      <c r="BE48" s="54">
        <v>0</v>
      </c>
      <c r="BF48" s="116">
        <f t="shared" si="18"/>
        <v>0</v>
      </c>
      <c r="BG48" s="277" t="str">
        <f t="shared" si="19"/>
        <v xml:space="preserve"> -</v>
      </c>
      <c r="BH48" s="811">
        <f t="shared" si="20"/>
        <v>70000</v>
      </c>
      <c r="BI48" s="812">
        <f t="shared" si="21"/>
        <v>0</v>
      </c>
      <c r="BJ48" s="812">
        <f t="shared" si="22"/>
        <v>0</v>
      </c>
      <c r="BK48" s="381">
        <f t="shared" si="23"/>
        <v>0</v>
      </c>
      <c r="BL48" s="277" t="str">
        <f t="shared" si="24"/>
        <v xml:space="preserve"> -</v>
      </c>
      <c r="BM48" s="462" t="s">
        <v>1226</v>
      </c>
      <c r="BN48" s="186" t="s">
        <v>1398</v>
      </c>
      <c r="BO48" s="187" t="s">
        <v>1952</v>
      </c>
    </row>
    <row r="49" spans="2:67" ht="45.75" customHeight="1">
      <c r="B49" s="803"/>
      <c r="C49" s="871"/>
      <c r="D49" s="922"/>
      <c r="E49" s="710"/>
      <c r="F49" s="633"/>
      <c r="G49" s="849"/>
      <c r="H49" s="849"/>
      <c r="I49" s="704"/>
      <c r="J49" s="807"/>
      <c r="K49" s="808"/>
      <c r="L49" s="110" t="s">
        <v>281</v>
      </c>
      <c r="M49" s="122">
        <v>2210979</v>
      </c>
      <c r="N49" s="23" t="s">
        <v>1447</v>
      </c>
      <c r="O49" s="34">
        <v>0</v>
      </c>
      <c r="P49" s="54">
        <v>7</v>
      </c>
      <c r="Q49" s="54">
        <v>0</v>
      </c>
      <c r="R49" s="308">
        <f t="shared" si="25"/>
        <v>0</v>
      </c>
      <c r="S49" s="54">
        <v>3</v>
      </c>
      <c r="T49" s="308">
        <f t="shared" si="26"/>
        <v>0.42857142857142855</v>
      </c>
      <c r="U49" s="54">
        <v>2</v>
      </c>
      <c r="V49" s="310">
        <f t="shared" si="27"/>
        <v>0.2857142857142857</v>
      </c>
      <c r="W49" s="41">
        <v>2</v>
      </c>
      <c r="X49" s="310">
        <f t="shared" si="28"/>
        <v>0.2857142857142857</v>
      </c>
      <c r="Y49" s="48">
        <v>0</v>
      </c>
      <c r="Z49" s="49">
        <v>0</v>
      </c>
      <c r="AA49" s="49">
        <v>0</v>
      </c>
      <c r="AB49" s="252">
        <v>0</v>
      </c>
      <c r="AC49" s="233" t="str">
        <f t="shared" si="1"/>
        <v xml:space="preserve"> -</v>
      </c>
      <c r="AD49" s="568" t="str">
        <f t="shared" si="2"/>
        <v xml:space="preserve"> -</v>
      </c>
      <c r="AE49" s="79">
        <f t="shared" si="3"/>
        <v>0</v>
      </c>
      <c r="AF49" s="568">
        <f t="shared" si="4"/>
        <v>0</v>
      </c>
      <c r="AG49" s="79">
        <f t="shared" si="5"/>
        <v>0</v>
      </c>
      <c r="AH49" s="568">
        <f t="shared" si="6"/>
        <v>0</v>
      </c>
      <c r="AI49" s="79">
        <f t="shared" si="7"/>
        <v>0</v>
      </c>
      <c r="AJ49" s="568">
        <f t="shared" si="8"/>
        <v>0</v>
      </c>
      <c r="AK49" s="925">
        <f>+SUM(Y49:AB49)/P49</f>
        <v>0</v>
      </c>
      <c r="AL49" s="926">
        <f t="shared" si="10"/>
        <v>0</v>
      </c>
      <c r="AM49" s="927">
        <f t="shared" si="11"/>
        <v>0</v>
      </c>
      <c r="AN49" s="48">
        <v>0</v>
      </c>
      <c r="AO49" s="54">
        <v>0</v>
      </c>
      <c r="AP49" s="54">
        <v>0</v>
      </c>
      <c r="AQ49" s="116" t="str">
        <f t="shared" si="12"/>
        <v xml:space="preserve"> -</v>
      </c>
      <c r="AR49" s="277" t="str">
        <f t="shared" si="13"/>
        <v xml:space="preserve"> -</v>
      </c>
      <c r="AS49" s="49">
        <v>40000</v>
      </c>
      <c r="AT49" s="54">
        <v>0</v>
      </c>
      <c r="AU49" s="54">
        <v>0</v>
      </c>
      <c r="AV49" s="116">
        <f t="shared" si="14"/>
        <v>0</v>
      </c>
      <c r="AW49" s="277" t="str">
        <f t="shared" si="15"/>
        <v xml:space="preserve"> -</v>
      </c>
      <c r="AX49" s="48">
        <v>50000</v>
      </c>
      <c r="AY49" s="54">
        <v>0</v>
      </c>
      <c r="AZ49" s="54">
        <v>0</v>
      </c>
      <c r="BA49" s="116">
        <f t="shared" si="16"/>
        <v>0</v>
      </c>
      <c r="BB49" s="277" t="str">
        <f t="shared" si="17"/>
        <v xml:space="preserve"> -</v>
      </c>
      <c r="BC49" s="49">
        <v>50000</v>
      </c>
      <c r="BD49" s="54">
        <v>0</v>
      </c>
      <c r="BE49" s="54">
        <v>0</v>
      </c>
      <c r="BF49" s="116">
        <f t="shared" si="18"/>
        <v>0</v>
      </c>
      <c r="BG49" s="277" t="str">
        <f t="shared" si="19"/>
        <v xml:space="preserve"> -</v>
      </c>
      <c r="BH49" s="811">
        <f t="shared" si="20"/>
        <v>140000</v>
      </c>
      <c r="BI49" s="812">
        <f t="shared" si="21"/>
        <v>0</v>
      </c>
      <c r="BJ49" s="812">
        <f t="shared" si="22"/>
        <v>0</v>
      </c>
      <c r="BK49" s="381">
        <f t="shared" si="23"/>
        <v>0</v>
      </c>
      <c r="BL49" s="277" t="str">
        <f t="shared" si="24"/>
        <v xml:space="preserve"> -</v>
      </c>
      <c r="BM49" s="462" t="s">
        <v>1226</v>
      </c>
      <c r="BN49" s="186" t="s">
        <v>1398</v>
      </c>
      <c r="BO49" s="187" t="s">
        <v>1952</v>
      </c>
    </row>
    <row r="50" spans="2:67" ht="30" customHeight="1">
      <c r="B50" s="803"/>
      <c r="C50" s="871"/>
      <c r="D50" s="922"/>
      <c r="E50" s="710"/>
      <c r="F50" s="633"/>
      <c r="G50" s="849"/>
      <c r="H50" s="849"/>
      <c r="I50" s="704"/>
      <c r="J50" s="807"/>
      <c r="K50" s="808"/>
      <c r="L50" s="110" t="s">
        <v>282</v>
      </c>
      <c r="M50" s="122">
        <v>2210979</v>
      </c>
      <c r="N50" s="23" t="s">
        <v>1448</v>
      </c>
      <c r="O50" s="34">
        <v>4</v>
      </c>
      <c r="P50" s="54">
        <v>1</v>
      </c>
      <c r="Q50" s="54">
        <v>1</v>
      </c>
      <c r="R50" s="308">
        <v>0.25</v>
      </c>
      <c r="S50" s="54">
        <v>1</v>
      </c>
      <c r="T50" s="308">
        <v>0.25</v>
      </c>
      <c r="U50" s="54">
        <v>1</v>
      </c>
      <c r="V50" s="310">
        <v>0.25</v>
      </c>
      <c r="W50" s="41">
        <v>1</v>
      </c>
      <c r="X50" s="310">
        <v>0.25</v>
      </c>
      <c r="Y50" s="48">
        <v>1</v>
      </c>
      <c r="Z50" s="49">
        <v>0</v>
      </c>
      <c r="AA50" s="49">
        <v>0</v>
      </c>
      <c r="AB50" s="252">
        <v>0</v>
      </c>
      <c r="AC50" s="233">
        <f t="shared" si="1"/>
        <v>1</v>
      </c>
      <c r="AD50" s="568">
        <f t="shared" si="2"/>
        <v>1</v>
      </c>
      <c r="AE50" s="79">
        <f t="shared" si="3"/>
        <v>0</v>
      </c>
      <c r="AF50" s="568">
        <f t="shared" si="4"/>
        <v>0</v>
      </c>
      <c r="AG50" s="79">
        <f t="shared" si="5"/>
        <v>0</v>
      </c>
      <c r="AH50" s="568">
        <f t="shared" si="6"/>
        <v>0</v>
      </c>
      <c r="AI50" s="79">
        <f t="shared" si="7"/>
        <v>0</v>
      </c>
      <c r="AJ50" s="568">
        <f t="shared" si="8"/>
        <v>0</v>
      </c>
      <c r="AK50" s="925">
        <f t="shared" si="9"/>
        <v>0.25</v>
      </c>
      <c r="AL50" s="926">
        <f t="shared" si="10"/>
        <v>0.25</v>
      </c>
      <c r="AM50" s="927">
        <f t="shared" si="11"/>
        <v>0.25</v>
      </c>
      <c r="AN50" s="48">
        <v>0</v>
      </c>
      <c r="AO50" s="54">
        <v>0</v>
      </c>
      <c r="AP50" s="54">
        <v>1500</v>
      </c>
      <c r="AQ50" s="116" t="str">
        <f t="shared" si="12"/>
        <v xml:space="preserve"> -</v>
      </c>
      <c r="AR50" s="277">
        <f t="shared" si="13"/>
        <v>1</v>
      </c>
      <c r="AS50" s="49">
        <v>30000</v>
      </c>
      <c r="AT50" s="54">
        <v>0</v>
      </c>
      <c r="AU50" s="54">
        <v>0</v>
      </c>
      <c r="AV50" s="116">
        <f t="shared" si="14"/>
        <v>0</v>
      </c>
      <c r="AW50" s="277" t="str">
        <f t="shared" si="15"/>
        <v xml:space="preserve"> -</v>
      </c>
      <c r="AX50" s="48">
        <v>10000</v>
      </c>
      <c r="AY50" s="54">
        <v>0</v>
      </c>
      <c r="AZ50" s="54">
        <v>0</v>
      </c>
      <c r="BA50" s="116">
        <f t="shared" si="16"/>
        <v>0</v>
      </c>
      <c r="BB50" s="277" t="str">
        <f t="shared" si="17"/>
        <v xml:space="preserve"> -</v>
      </c>
      <c r="BC50" s="49">
        <v>10000</v>
      </c>
      <c r="BD50" s="54">
        <v>0</v>
      </c>
      <c r="BE50" s="54">
        <v>0</v>
      </c>
      <c r="BF50" s="116">
        <f t="shared" si="18"/>
        <v>0</v>
      </c>
      <c r="BG50" s="277" t="str">
        <f t="shared" si="19"/>
        <v xml:space="preserve"> -</v>
      </c>
      <c r="BH50" s="811">
        <f t="shared" si="20"/>
        <v>50000</v>
      </c>
      <c r="BI50" s="812">
        <f t="shared" si="21"/>
        <v>0</v>
      </c>
      <c r="BJ50" s="812">
        <f t="shared" si="22"/>
        <v>1500</v>
      </c>
      <c r="BK50" s="381">
        <f t="shared" si="23"/>
        <v>0</v>
      </c>
      <c r="BL50" s="277">
        <f t="shared" si="24"/>
        <v>1</v>
      </c>
      <c r="BM50" s="462" t="s">
        <v>1226</v>
      </c>
      <c r="BN50" s="186" t="s">
        <v>1398</v>
      </c>
      <c r="BO50" s="187" t="s">
        <v>1952</v>
      </c>
    </row>
    <row r="51" spans="2:67" ht="30" customHeight="1">
      <c r="B51" s="803"/>
      <c r="C51" s="871"/>
      <c r="D51" s="922"/>
      <c r="E51" s="710"/>
      <c r="F51" s="633"/>
      <c r="G51" s="849"/>
      <c r="H51" s="849"/>
      <c r="I51" s="704"/>
      <c r="J51" s="807"/>
      <c r="K51" s="808"/>
      <c r="L51" s="110" t="s">
        <v>283</v>
      </c>
      <c r="M51" s="122">
        <v>2210979</v>
      </c>
      <c r="N51" s="23" t="s">
        <v>1449</v>
      </c>
      <c r="O51" s="34">
        <v>1</v>
      </c>
      <c r="P51" s="54">
        <v>1</v>
      </c>
      <c r="Q51" s="54">
        <v>0</v>
      </c>
      <c r="R51" s="308">
        <v>0</v>
      </c>
      <c r="S51" s="54">
        <v>1</v>
      </c>
      <c r="T51" s="308">
        <v>0.33</v>
      </c>
      <c r="U51" s="54">
        <v>1</v>
      </c>
      <c r="V51" s="310">
        <v>0.33</v>
      </c>
      <c r="W51" s="41">
        <v>1</v>
      </c>
      <c r="X51" s="310">
        <v>0.34</v>
      </c>
      <c r="Y51" s="48">
        <v>0</v>
      </c>
      <c r="Z51" s="49">
        <v>0.2</v>
      </c>
      <c r="AA51" s="49">
        <v>0</v>
      </c>
      <c r="AB51" s="252">
        <v>0</v>
      </c>
      <c r="AC51" s="233" t="str">
        <f t="shared" si="1"/>
        <v xml:space="preserve"> -</v>
      </c>
      <c r="AD51" s="568" t="str">
        <f t="shared" si="2"/>
        <v xml:space="preserve"> -</v>
      </c>
      <c r="AE51" s="79">
        <f t="shared" si="3"/>
        <v>0.2</v>
      </c>
      <c r="AF51" s="568">
        <f t="shared" si="4"/>
        <v>0.2</v>
      </c>
      <c r="AG51" s="79">
        <f t="shared" si="5"/>
        <v>0</v>
      </c>
      <c r="AH51" s="568">
        <f t="shared" si="6"/>
        <v>0</v>
      </c>
      <c r="AI51" s="79">
        <f t="shared" si="7"/>
        <v>0</v>
      </c>
      <c r="AJ51" s="568">
        <f t="shared" si="8"/>
        <v>0</v>
      </c>
      <c r="AK51" s="925">
        <f>+AVERAGE(Z51:AB51)/P51</f>
        <v>6.6666666666666666E-2</v>
      </c>
      <c r="AL51" s="926">
        <f t="shared" si="10"/>
        <v>6.6666666666666666E-2</v>
      </c>
      <c r="AM51" s="927">
        <f t="shared" si="11"/>
        <v>6.6666666666666666E-2</v>
      </c>
      <c r="AN51" s="48">
        <v>20000</v>
      </c>
      <c r="AO51" s="54">
        <v>0</v>
      </c>
      <c r="AP51" s="54">
        <v>0</v>
      </c>
      <c r="AQ51" s="116">
        <f t="shared" si="12"/>
        <v>0</v>
      </c>
      <c r="AR51" s="277" t="str">
        <f t="shared" si="13"/>
        <v xml:space="preserve"> -</v>
      </c>
      <c r="AS51" s="49">
        <v>52000</v>
      </c>
      <c r="AT51" s="54">
        <v>17283.332999999999</v>
      </c>
      <c r="AU51" s="54">
        <v>0</v>
      </c>
      <c r="AV51" s="116">
        <f t="shared" si="14"/>
        <v>0.33237178846153842</v>
      </c>
      <c r="AW51" s="277" t="str">
        <f t="shared" si="15"/>
        <v xml:space="preserve"> -</v>
      </c>
      <c r="AX51" s="48">
        <v>50000</v>
      </c>
      <c r="AY51" s="54">
        <v>0</v>
      </c>
      <c r="AZ51" s="54">
        <v>0</v>
      </c>
      <c r="BA51" s="116">
        <f t="shared" si="16"/>
        <v>0</v>
      </c>
      <c r="BB51" s="277" t="str">
        <f t="shared" si="17"/>
        <v xml:space="preserve"> -</v>
      </c>
      <c r="BC51" s="49">
        <v>50000</v>
      </c>
      <c r="BD51" s="54">
        <v>0</v>
      </c>
      <c r="BE51" s="54">
        <v>0</v>
      </c>
      <c r="BF51" s="116">
        <f t="shared" si="18"/>
        <v>0</v>
      </c>
      <c r="BG51" s="277" t="str">
        <f t="shared" si="19"/>
        <v xml:space="preserve"> -</v>
      </c>
      <c r="BH51" s="811">
        <f t="shared" si="20"/>
        <v>172000</v>
      </c>
      <c r="BI51" s="812">
        <f t="shared" si="21"/>
        <v>17283.332999999999</v>
      </c>
      <c r="BJ51" s="812">
        <f t="shared" si="22"/>
        <v>0</v>
      </c>
      <c r="BK51" s="381">
        <f t="shared" si="23"/>
        <v>0.10048449418604651</v>
      </c>
      <c r="BL51" s="277" t="str">
        <f t="shared" si="24"/>
        <v xml:space="preserve"> -</v>
      </c>
      <c r="BM51" s="462" t="s">
        <v>1226</v>
      </c>
      <c r="BN51" s="186" t="s">
        <v>1398</v>
      </c>
      <c r="BO51" s="187" t="s">
        <v>1952</v>
      </c>
    </row>
    <row r="52" spans="2:67" ht="30" customHeight="1">
      <c r="B52" s="803"/>
      <c r="C52" s="871"/>
      <c r="D52" s="922"/>
      <c r="E52" s="710"/>
      <c r="F52" s="633"/>
      <c r="G52" s="849"/>
      <c r="H52" s="849"/>
      <c r="I52" s="704"/>
      <c r="J52" s="807"/>
      <c r="K52" s="808"/>
      <c r="L52" s="110" t="s">
        <v>284</v>
      </c>
      <c r="M52" s="122">
        <v>2210979</v>
      </c>
      <c r="N52" s="23" t="s">
        <v>1450</v>
      </c>
      <c r="O52" s="34">
        <v>1</v>
      </c>
      <c r="P52" s="54">
        <v>1</v>
      </c>
      <c r="Q52" s="54">
        <v>1</v>
      </c>
      <c r="R52" s="308">
        <v>0.25</v>
      </c>
      <c r="S52" s="54">
        <v>1</v>
      </c>
      <c r="T52" s="308">
        <v>0.25</v>
      </c>
      <c r="U52" s="54">
        <v>1</v>
      </c>
      <c r="V52" s="310">
        <v>0.25</v>
      </c>
      <c r="W52" s="41">
        <v>1</v>
      </c>
      <c r="X52" s="310">
        <v>0.25</v>
      </c>
      <c r="Y52" s="48">
        <v>1</v>
      </c>
      <c r="Z52" s="49">
        <v>1</v>
      </c>
      <c r="AA52" s="49">
        <v>0</v>
      </c>
      <c r="AB52" s="252">
        <v>0</v>
      </c>
      <c r="AC52" s="233">
        <f t="shared" si="1"/>
        <v>1</v>
      </c>
      <c r="AD52" s="568">
        <f t="shared" si="2"/>
        <v>1</v>
      </c>
      <c r="AE52" s="79">
        <f t="shared" si="3"/>
        <v>1</v>
      </c>
      <c r="AF52" s="568">
        <f t="shared" si="4"/>
        <v>1</v>
      </c>
      <c r="AG52" s="79">
        <f t="shared" si="5"/>
        <v>0</v>
      </c>
      <c r="AH52" s="568">
        <f t="shared" si="6"/>
        <v>0</v>
      </c>
      <c r="AI52" s="79">
        <f t="shared" si="7"/>
        <v>0</v>
      </c>
      <c r="AJ52" s="568">
        <f t="shared" si="8"/>
        <v>0</v>
      </c>
      <c r="AK52" s="925">
        <f t="shared" si="9"/>
        <v>0.5</v>
      </c>
      <c r="AL52" s="926">
        <f t="shared" si="10"/>
        <v>0.5</v>
      </c>
      <c r="AM52" s="927">
        <f t="shared" si="11"/>
        <v>0.5</v>
      </c>
      <c r="AN52" s="48">
        <v>5000</v>
      </c>
      <c r="AO52" s="54">
        <v>0</v>
      </c>
      <c r="AP52" s="54">
        <v>0</v>
      </c>
      <c r="AQ52" s="116">
        <f t="shared" si="12"/>
        <v>0</v>
      </c>
      <c r="AR52" s="277" t="str">
        <f t="shared" si="13"/>
        <v xml:space="preserve"> -</v>
      </c>
      <c r="AS52" s="49">
        <v>226500</v>
      </c>
      <c r="AT52" s="54">
        <v>121333.34</v>
      </c>
      <c r="AU52" s="54">
        <v>0</v>
      </c>
      <c r="AV52" s="116">
        <f t="shared" si="14"/>
        <v>0.53568803532008824</v>
      </c>
      <c r="AW52" s="277" t="str">
        <f t="shared" si="15"/>
        <v xml:space="preserve"> -</v>
      </c>
      <c r="AX52" s="48">
        <v>0</v>
      </c>
      <c r="AY52" s="54">
        <v>0</v>
      </c>
      <c r="AZ52" s="54">
        <v>0</v>
      </c>
      <c r="BA52" s="116" t="str">
        <f t="shared" si="16"/>
        <v xml:space="preserve"> -</v>
      </c>
      <c r="BB52" s="277" t="str">
        <f t="shared" si="17"/>
        <v xml:space="preserve"> -</v>
      </c>
      <c r="BC52" s="49">
        <v>0</v>
      </c>
      <c r="BD52" s="54">
        <v>0</v>
      </c>
      <c r="BE52" s="54">
        <v>0</v>
      </c>
      <c r="BF52" s="116" t="str">
        <f t="shared" si="18"/>
        <v xml:space="preserve"> -</v>
      </c>
      <c r="BG52" s="277" t="str">
        <f t="shared" si="19"/>
        <v xml:space="preserve"> -</v>
      </c>
      <c r="BH52" s="811">
        <f t="shared" si="20"/>
        <v>231500</v>
      </c>
      <c r="BI52" s="812">
        <f t="shared" si="21"/>
        <v>121333.34</v>
      </c>
      <c r="BJ52" s="812">
        <f t="shared" si="22"/>
        <v>0</v>
      </c>
      <c r="BK52" s="381">
        <f t="shared" si="23"/>
        <v>0.52411809935205178</v>
      </c>
      <c r="BL52" s="277" t="str">
        <f t="shared" si="24"/>
        <v xml:space="preserve"> -</v>
      </c>
      <c r="BM52" s="462" t="s">
        <v>1226</v>
      </c>
      <c r="BN52" s="186" t="s">
        <v>1398</v>
      </c>
      <c r="BO52" s="187" t="s">
        <v>1952</v>
      </c>
    </row>
    <row r="53" spans="2:67" ht="30" customHeight="1">
      <c r="B53" s="803"/>
      <c r="C53" s="871"/>
      <c r="D53" s="922"/>
      <c r="E53" s="710"/>
      <c r="F53" s="633"/>
      <c r="G53" s="849"/>
      <c r="H53" s="849"/>
      <c r="I53" s="704"/>
      <c r="J53" s="807"/>
      <c r="K53" s="808"/>
      <c r="L53" s="23" t="s">
        <v>425</v>
      </c>
      <c r="M53" s="123">
        <v>2210979</v>
      </c>
      <c r="N53" s="23" t="s">
        <v>1451</v>
      </c>
      <c r="O53" s="34">
        <v>0</v>
      </c>
      <c r="P53" s="54">
        <v>1</v>
      </c>
      <c r="Q53" s="54">
        <v>0</v>
      </c>
      <c r="R53" s="308">
        <f t="shared" si="25"/>
        <v>0</v>
      </c>
      <c r="S53" s="54">
        <v>1</v>
      </c>
      <c r="T53" s="308">
        <v>0.33</v>
      </c>
      <c r="U53" s="54">
        <v>1</v>
      </c>
      <c r="V53" s="310">
        <v>0.33</v>
      </c>
      <c r="W53" s="41">
        <v>1</v>
      </c>
      <c r="X53" s="310">
        <v>0.34</v>
      </c>
      <c r="Y53" s="48">
        <v>0</v>
      </c>
      <c r="Z53" s="49">
        <v>0</v>
      </c>
      <c r="AA53" s="49">
        <v>0</v>
      </c>
      <c r="AB53" s="252">
        <v>0</v>
      </c>
      <c r="AC53" s="233" t="str">
        <f t="shared" si="1"/>
        <v xml:space="preserve"> -</v>
      </c>
      <c r="AD53" s="568" t="str">
        <f t="shared" si="2"/>
        <v xml:space="preserve"> -</v>
      </c>
      <c r="AE53" s="79">
        <f t="shared" si="3"/>
        <v>0</v>
      </c>
      <c r="AF53" s="568">
        <f t="shared" si="4"/>
        <v>0</v>
      </c>
      <c r="AG53" s="79">
        <f t="shared" si="5"/>
        <v>0</v>
      </c>
      <c r="AH53" s="568">
        <f t="shared" si="6"/>
        <v>0</v>
      </c>
      <c r="AI53" s="79">
        <f t="shared" si="7"/>
        <v>0</v>
      </c>
      <c r="AJ53" s="568">
        <f t="shared" si="8"/>
        <v>0</v>
      </c>
      <c r="AK53" s="925">
        <f>+AVERAGE(Z53:AB53)/P53</f>
        <v>0</v>
      </c>
      <c r="AL53" s="926">
        <f t="shared" si="10"/>
        <v>0</v>
      </c>
      <c r="AM53" s="927">
        <f t="shared" si="11"/>
        <v>0</v>
      </c>
      <c r="AN53" s="48">
        <v>0</v>
      </c>
      <c r="AO53" s="54">
        <v>0</v>
      </c>
      <c r="AP53" s="54">
        <v>0</v>
      </c>
      <c r="AQ53" s="116" t="str">
        <f t="shared" si="12"/>
        <v xml:space="preserve"> -</v>
      </c>
      <c r="AR53" s="277" t="str">
        <f t="shared" si="13"/>
        <v xml:space="preserve"> -</v>
      </c>
      <c r="AS53" s="49">
        <v>90000</v>
      </c>
      <c r="AT53" s="54">
        <v>0</v>
      </c>
      <c r="AU53" s="54">
        <v>0</v>
      </c>
      <c r="AV53" s="116">
        <f t="shared" si="14"/>
        <v>0</v>
      </c>
      <c r="AW53" s="277" t="str">
        <f t="shared" si="15"/>
        <v xml:space="preserve"> -</v>
      </c>
      <c r="AX53" s="48">
        <v>50000</v>
      </c>
      <c r="AY53" s="54">
        <v>0</v>
      </c>
      <c r="AZ53" s="54">
        <v>0</v>
      </c>
      <c r="BA53" s="116">
        <f t="shared" si="16"/>
        <v>0</v>
      </c>
      <c r="BB53" s="277" t="str">
        <f t="shared" si="17"/>
        <v xml:space="preserve"> -</v>
      </c>
      <c r="BC53" s="49">
        <v>50000</v>
      </c>
      <c r="BD53" s="54">
        <v>0</v>
      </c>
      <c r="BE53" s="54">
        <v>0</v>
      </c>
      <c r="BF53" s="116">
        <f t="shared" si="18"/>
        <v>0</v>
      </c>
      <c r="BG53" s="277" t="str">
        <f t="shared" si="19"/>
        <v xml:space="preserve"> -</v>
      </c>
      <c r="BH53" s="811">
        <f t="shared" si="20"/>
        <v>190000</v>
      </c>
      <c r="BI53" s="812">
        <f t="shared" si="21"/>
        <v>0</v>
      </c>
      <c r="BJ53" s="812">
        <f t="shared" si="22"/>
        <v>0</v>
      </c>
      <c r="BK53" s="381">
        <f t="shared" si="23"/>
        <v>0</v>
      </c>
      <c r="BL53" s="277" t="str">
        <f t="shared" si="24"/>
        <v xml:space="preserve"> -</v>
      </c>
      <c r="BM53" s="462" t="s">
        <v>1226</v>
      </c>
      <c r="BN53" s="186" t="s">
        <v>1398</v>
      </c>
      <c r="BO53" s="187" t="s">
        <v>1952</v>
      </c>
    </row>
    <row r="54" spans="2:67" ht="45.75" customHeight="1">
      <c r="B54" s="803"/>
      <c r="C54" s="871"/>
      <c r="D54" s="922"/>
      <c r="E54" s="710"/>
      <c r="F54" s="633"/>
      <c r="G54" s="849"/>
      <c r="H54" s="849"/>
      <c r="I54" s="704"/>
      <c r="J54" s="807"/>
      <c r="K54" s="808"/>
      <c r="L54" s="23" t="s">
        <v>285</v>
      </c>
      <c r="M54" s="123" t="s">
        <v>1219</v>
      </c>
      <c r="N54" s="23" t="s">
        <v>1452</v>
      </c>
      <c r="O54" s="34">
        <v>0</v>
      </c>
      <c r="P54" s="54">
        <v>1</v>
      </c>
      <c r="Q54" s="54">
        <v>0</v>
      </c>
      <c r="R54" s="308">
        <f t="shared" si="25"/>
        <v>0</v>
      </c>
      <c r="S54" s="54">
        <v>1</v>
      </c>
      <c r="T54" s="308">
        <f t="shared" si="26"/>
        <v>1</v>
      </c>
      <c r="U54" s="54">
        <v>0</v>
      </c>
      <c r="V54" s="310">
        <f t="shared" si="27"/>
        <v>0</v>
      </c>
      <c r="W54" s="41">
        <v>0</v>
      </c>
      <c r="X54" s="310">
        <f t="shared" si="28"/>
        <v>0</v>
      </c>
      <c r="Y54" s="48">
        <v>0</v>
      </c>
      <c r="Z54" s="49">
        <v>0</v>
      </c>
      <c r="AA54" s="49">
        <v>0</v>
      </c>
      <c r="AB54" s="252">
        <v>0</v>
      </c>
      <c r="AC54" s="233" t="str">
        <f t="shared" si="1"/>
        <v xml:space="preserve"> -</v>
      </c>
      <c r="AD54" s="568" t="str">
        <f t="shared" si="2"/>
        <v xml:space="preserve"> -</v>
      </c>
      <c r="AE54" s="79">
        <f t="shared" si="3"/>
        <v>0</v>
      </c>
      <c r="AF54" s="568">
        <f t="shared" si="4"/>
        <v>0</v>
      </c>
      <c r="AG54" s="79" t="str">
        <f t="shared" si="5"/>
        <v xml:space="preserve"> -</v>
      </c>
      <c r="AH54" s="568" t="str">
        <f t="shared" si="6"/>
        <v xml:space="preserve"> -</v>
      </c>
      <c r="AI54" s="79" t="str">
        <f t="shared" si="7"/>
        <v xml:space="preserve"> -</v>
      </c>
      <c r="AJ54" s="568" t="str">
        <f t="shared" si="8"/>
        <v xml:space="preserve"> -</v>
      </c>
      <c r="AK54" s="925">
        <f>+SUM(Y54:AB54)/P54</f>
        <v>0</v>
      </c>
      <c r="AL54" s="926">
        <f t="shared" si="10"/>
        <v>0</v>
      </c>
      <c r="AM54" s="927">
        <f t="shared" si="11"/>
        <v>0</v>
      </c>
      <c r="AN54" s="48">
        <v>0</v>
      </c>
      <c r="AO54" s="54">
        <v>0</v>
      </c>
      <c r="AP54" s="54">
        <v>0</v>
      </c>
      <c r="AQ54" s="116" t="str">
        <f t="shared" si="12"/>
        <v xml:space="preserve"> -</v>
      </c>
      <c r="AR54" s="277" t="str">
        <f t="shared" si="13"/>
        <v xml:space="preserve"> -</v>
      </c>
      <c r="AS54" s="49">
        <v>50000</v>
      </c>
      <c r="AT54" s="54">
        <v>0</v>
      </c>
      <c r="AU54" s="54">
        <v>0</v>
      </c>
      <c r="AV54" s="116">
        <f t="shared" si="14"/>
        <v>0</v>
      </c>
      <c r="AW54" s="277" t="str">
        <f t="shared" si="15"/>
        <v xml:space="preserve"> -</v>
      </c>
      <c r="AX54" s="48">
        <v>0</v>
      </c>
      <c r="AY54" s="54">
        <v>0</v>
      </c>
      <c r="AZ54" s="54">
        <v>0</v>
      </c>
      <c r="BA54" s="116" t="str">
        <f t="shared" si="16"/>
        <v xml:space="preserve"> -</v>
      </c>
      <c r="BB54" s="277" t="str">
        <f t="shared" si="17"/>
        <v xml:space="preserve"> -</v>
      </c>
      <c r="BC54" s="49">
        <v>0</v>
      </c>
      <c r="BD54" s="54">
        <v>0</v>
      </c>
      <c r="BE54" s="54">
        <v>0</v>
      </c>
      <c r="BF54" s="116" t="str">
        <f t="shared" si="18"/>
        <v xml:space="preserve"> -</v>
      </c>
      <c r="BG54" s="277" t="str">
        <f t="shared" si="19"/>
        <v xml:space="preserve"> -</v>
      </c>
      <c r="BH54" s="811">
        <f t="shared" si="20"/>
        <v>50000</v>
      </c>
      <c r="BI54" s="812">
        <f t="shared" si="21"/>
        <v>0</v>
      </c>
      <c r="BJ54" s="812">
        <f t="shared" si="22"/>
        <v>0</v>
      </c>
      <c r="BK54" s="381">
        <f t="shared" si="23"/>
        <v>0</v>
      </c>
      <c r="BL54" s="277" t="str">
        <f t="shared" si="24"/>
        <v xml:space="preserve"> -</v>
      </c>
      <c r="BM54" s="462" t="s">
        <v>1226</v>
      </c>
      <c r="BN54" s="186" t="s">
        <v>1398</v>
      </c>
      <c r="BO54" s="187" t="s">
        <v>1952</v>
      </c>
    </row>
    <row r="55" spans="2:67" ht="45.75" customHeight="1">
      <c r="B55" s="803"/>
      <c r="C55" s="871"/>
      <c r="D55" s="922"/>
      <c r="E55" s="710"/>
      <c r="F55" s="633"/>
      <c r="G55" s="849"/>
      <c r="H55" s="849"/>
      <c r="I55" s="704"/>
      <c r="J55" s="807"/>
      <c r="K55" s="808"/>
      <c r="L55" s="23" t="s">
        <v>286</v>
      </c>
      <c r="M55" s="123">
        <v>0</v>
      </c>
      <c r="N55" s="23" t="s">
        <v>1453</v>
      </c>
      <c r="O55" s="34">
        <v>0</v>
      </c>
      <c r="P55" s="54">
        <v>6</v>
      </c>
      <c r="Q55" s="54">
        <v>0</v>
      </c>
      <c r="R55" s="308">
        <f t="shared" si="25"/>
        <v>0</v>
      </c>
      <c r="S55" s="54">
        <v>2</v>
      </c>
      <c r="T55" s="308">
        <f t="shared" si="26"/>
        <v>0.33333333333333331</v>
      </c>
      <c r="U55" s="54">
        <v>2</v>
      </c>
      <c r="V55" s="310">
        <f t="shared" si="27"/>
        <v>0.33333333333333331</v>
      </c>
      <c r="W55" s="41">
        <v>2</v>
      </c>
      <c r="X55" s="310">
        <f t="shared" si="28"/>
        <v>0.33333333333333331</v>
      </c>
      <c r="Y55" s="48">
        <v>0</v>
      </c>
      <c r="Z55" s="49">
        <v>0</v>
      </c>
      <c r="AA55" s="49">
        <v>0</v>
      </c>
      <c r="AB55" s="252">
        <v>0</v>
      </c>
      <c r="AC55" s="233" t="str">
        <f t="shared" si="1"/>
        <v xml:space="preserve"> -</v>
      </c>
      <c r="AD55" s="568" t="str">
        <f t="shared" si="2"/>
        <v xml:space="preserve"> -</v>
      </c>
      <c r="AE55" s="79">
        <f t="shared" si="3"/>
        <v>0</v>
      </c>
      <c r="AF55" s="568">
        <f t="shared" si="4"/>
        <v>0</v>
      </c>
      <c r="AG55" s="79">
        <f t="shared" si="5"/>
        <v>0</v>
      </c>
      <c r="AH55" s="568">
        <f t="shared" si="6"/>
        <v>0</v>
      </c>
      <c r="AI55" s="79">
        <f t="shared" si="7"/>
        <v>0</v>
      </c>
      <c r="AJ55" s="568">
        <f t="shared" si="8"/>
        <v>0</v>
      </c>
      <c r="AK55" s="925">
        <f>+SUM(Y55:AB55)/P55</f>
        <v>0</v>
      </c>
      <c r="AL55" s="926">
        <f t="shared" si="10"/>
        <v>0</v>
      </c>
      <c r="AM55" s="927">
        <f t="shared" si="11"/>
        <v>0</v>
      </c>
      <c r="AN55" s="48">
        <v>0</v>
      </c>
      <c r="AO55" s="54">
        <v>0</v>
      </c>
      <c r="AP55" s="54">
        <v>0</v>
      </c>
      <c r="AQ55" s="116" t="str">
        <f t="shared" si="12"/>
        <v xml:space="preserve"> -</v>
      </c>
      <c r="AR55" s="277" t="str">
        <f t="shared" si="13"/>
        <v xml:space="preserve"> -</v>
      </c>
      <c r="AS55" s="49">
        <v>0</v>
      </c>
      <c r="AT55" s="54">
        <v>0</v>
      </c>
      <c r="AU55" s="54">
        <v>0</v>
      </c>
      <c r="AV55" s="116" t="str">
        <f t="shared" si="14"/>
        <v xml:space="preserve"> -</v>
      </c>
      <c r="AW55" s="277" t="str">
        <f t="shared" si="15"/>
        <v xml:space="preserve"> -</v>
      </c>
      <c r="AX55" s="48">
        <v>10000</v>
      </c>
      <c r="AY55" s="54">
        <v>0</v>
      </c>
      <c r="AZ55" s="54">
        <v>0</v>
      </c>
      <c r="BA55" s="116">
        <f t="shared" si="16"/>
        <v>0</v>
      </c>
      <c r="BB55" s="277" t="str">
        <f t="shared" si="17"/>
        <v xml:space="preserve"> -</v>
      </c>
      <c r="BC55" s="49">
        <v>10000</v>
      </c>
      <c r="BD55" s="54">
        <v>0</v>
      </c>
      <c r="BE55" s="54">
        <v>0</v>
      </c>
      <c r="BF55" s="116">
        <f t="shared" si="18"/>
        <v>0</v>
      </c>
      <c r="BG55" s="277" t="str">
        <f t="shared" si="19"/>
        <v xml:space="preserve"> -</v>
      </c>
      <c r="BH55" s="811">
        <f t="shared" si="20"/>
        <v>20000</v>
      </c>
      <c r="BI55" s="812">
        <f t="shared" si="21"/>
        <v>0</v>
      </c>
      <c r="BJ55" s="812">
        <f t="shared" si="22"/>
        <v>0</v>
      </c>
      <c r="BK55" s="381">
        <f t="shared" si="23"/>
        <v>0</v>
      </c>
      <c r="BL55" s="277" t="str">
        <f t="shared" si="24"/>
        <v xml:space="preserve"> -</v>
      </c>
      <c r="BM55" s="462" t="s">
        <v>1226</v>
      </c>
      <c r="BN55" s="186" t="s">
        <v>1398</v>
      </c>
      <c r="BO55" s="187" t="s">
        <v>1953</v>
      </c>
    </row>
    <row r="56" spans="2:67" ht="45.75" customHeight="1">
      <c r="B56" s="803"/>
      <c r="C56" s="871"/>
      <c r="D56" s="922"/>
      <c r="E56" s="710"/>
      <c r="F56" s="633"/>
      <c r="G56" s="849"/>
      <c r="H56" s="849"/>
      <c r="I56" s="704"/>
      <c r="J56" s="807"/>
      <c r="K56" s="808"/>
      <c r="L56" s="23" t="s">
        <v>287</v>
      </c>
      <c r="M56" s="123" t="s">
        <v>1974</v>
      </c>
      <c r="N56" s="23" t="s">
        <v>1454</v>
      </c>
      <c r="O56" s="34">
        <v>1</v>
      </c>
      <c r="P56" s="54">
        <v>1</v>
      </c>
      <c r="Q56" s="54">
        <v>1</v>
      </c>
      <c r="R56" s="308">
        <v>0.25</v>
      </c>
      <c r="S56" s="54">
        <v>1</v>
      </c>
      <c r="T56" s="308">
        <v>0.25</v>
      </c>
      <c r="U56" s="54">
        <v>1</v>
      </c>
      <c r="V56" s="310">
        <v>0.25</v>
      </c>
      <c r="W56" s="41">
        <v>1</v>
      </c>
      <c r="X56" s="310">
        <v>0.25</v>
      </c>
      <c r="Y56" s="48">
        <v>0.8</v>
      </c>
      <c r="Z56" s="49">
        <v>0.1</v>
      </c>
      <c r="AA56" s="49">
        <v>0</v>
      </c>
      <c r="AB56" s="252">
        <v>0</v>
      </c>
      <c r="AC56" s="233">
        <f t="shared" si="1"/>
        <v>0.8</v>
      </c>
      <c r="AD56" s="568">
        <f t="shared" si="2"/>
        <v>0.8</v>
      </c>
      <c r="AE56" s="79">
        <f t="shared" si="3"/>
        <v>0.1</v>
      </c>
      <c r="AF56" s="568">
        <f t="shared" si="4"/>
        <v>0.1</v>
      </c>
      <c r="AG56" s="79">
        <f t="shared" si="5"/>
        <v>0</v>
      </c>
      <c r="AH56" s="568">
        <f t="shared" si="6"/>
        <v>0</v>
      </c>
      <c r="AI56" s="79">
        <f t="shared" si="7"/>
        <v>0</v>
      </c>
      <c r="AJ56" s="568">
        <f t="shared" si="8"/>
        <v>0</v>
      </c>
      <c r="AK56" s="925">
        <f t="shared" si="9"/>
        <v>0.22500000000000001</v>
      </c>
      <c r="AL56" s="926">
        <f t="shared" si="10"/>
        <v>0.22500000000000001</v>
      </c>
      <c r="AM56" s="927">
        <f t="shared" si="11"/>
        <v>0.22500000000000001</v>
      </c>
      <c r="AN56" s="48">
        <v>363230</v>
      </c>
      <c r="AO56" s="54">
        <v>254380</v>
      </c>
      <c r="AP56" s="54">
        <v>0</v>
      </c>
      <c r="AQ56" s="116">
        <f t="shared" si="12"/>
        <v>0.70032761611100403</v>
      </c>
      <c r="AR56" s="277" t="str">
        <f t="shared" si="13"/>
        <v xml:space="preserve"> -</v>
      </c>
      <c r="AS56" s="49">
        <v>387306</v>
      </c>
      <c r="AT56" s="54">
        <v>65000</v>
      </c>
      <c r="AU56" s="54">
        <v>0</v>
      </c>
      <c r="AV56" s="116">
        <f t="shared" si="14"/>
        <v>0.16782595673705028</v>
      </c>
      <c r="AW56" s="277" t="str">
        <f t="shared" si="15"/>
        <v xml:space="preserve"> -</v>
      </c>
      <c r="AX56" s="48">
        <v>397498</v>
      </c>
      <c r="AY56" s="54">
        <v>0</v>
      </c>
      <c r="AZ56" s="54">
        <v>0</v>
      </c>
      <c r="BA56" s="116">
        <f t="shared" si="16"/>
        <v>0</v>
      </c>
      <c r="BB56" s="277" t="str">
        <f t="shared" si="17"/>
        <v xml:space="preserve"> -</v>
      </c>
      <c r="BC56" s="49">
        <v>415385</v>
      </c>
      <c r="BD56" s="54">
        <v>0</v>
      </c>
      <c r="BE56" s="54">
        <v>0</v>
      </c>
      <c r="BF56" s="116">
        <f t="shared" si="18"/>
        <v>0</v>
      </c>
      <c r="BG56" s="277" t="str">
        <f t="shared" si="19"/>
        <v xml:space="preserve"> -</v>
      </c>
      <c r="BH56" s="811">
        <f t="shared" si="20"/>
        <v>1563419</v>
      </c>
      <c r="BI56" s="812">
        <f t="shared" si="21"/>
        <v>319380</v>
      </c>
      <c r="BJ56" s="812">
        <f t="shared" si="22"/>
        <v>0</v>
      </c>
      <c r="BK56" s="381">
        <f t="shared" si="23"/>
        <v>0.20428304888196958</v>
      </c>
      <c r="BL56" s="277" t="str">
        <f t="shared" si="24"/>
        <v xml:space="preserve"> -</v>
      </c>
      <c r="BM56" s="462" t="s">
        <v>1226</v>
      </c>
      <c r="BN56" s="186" t="s">
        <v>1398</v>
      </c>
      <c r="BO56" s="187" t="s">
        <v>1963</v>
      </c>
    </row>
    <row r="57" spans="2:67" ht="30" customHeight="1">
      <c r="B57" s="803"/>
      <c r="C57" s="871"/>
      <c r="D57" s="922"/>
      <c r="E57" s="710"/>
      <c r="F57" s="633"/>
      <c r="G57" s="849"/>
      <c r="H57" s="849"/>
      <c r="I57" s="704"/>
      <c r="J57" s="807"/>
      <c r="K57" s="808"/>
      <c r="L57" s="23" t="s">
        <v>288</v>
      </c>
      <c r="M57" s="123">
        <v>0</v>
      </c>
      <c r="N57" s="23" t="s">
        <v>1455</v>
      </c>
      <c r="O57" s="34">
        <v>4</v>
      </c>
      <c r="P57" s="54">
        <v>4</v>
      </c>
      <c r="Q57" s="54">
        <v>1</v>
      </c>
      <c r="R57" s="308">
        <f t="shared" si="25"/>
        <v>0.25</v>
      </c>
      <c r="S57" s="54">
        <v>1</v>
      </c>
      <c r="T57" s="308">
        <f t="shared" si="26"/>
        <v>0.25</v>
      </c>
      <c r="U57" s="54">
        <v>1</v>
      </c>
      <c r="V57" s="310">
        <f t="shared" si="27"/>
        <v>0.25</v>
      </c>
      <c r="W57" s="41">
        <v>1</v>
      </c>
      <c r="X57" s="310">
        <f t="shared" si="28"/>
        <v>0.25</v>
      </c>
      <c r="Y57" s="48">
        <v>1</v>
      </c>
      <c r="Z57" s="49">
        <v>0</v>
      </c>
      <c r="AA57" s="49">
        <v>0</v>
      </c>
      <c r="AB57" s="252">
        <v>0</v>
      </c>
      <c r="AC57" s="233">
        <f t="shared" si="1"/>
        <v>1</v>
      </c>
      <c r="AD57" s="568">
        <f t="shared" si="2"/>
        <v>1</v>
      </c>
      <c r="AE57" s="79">
        <f t="shared" si="3"/>
        <v>0</v>
      </c>
      <c r="AF57" s="568">
        <f t="shared" si="4"/>
        <v>0</v>
      </c>
      <c r="AG57" s="79">
        <f t="shared" si="5"/>
        <v>0</v>
      </c>
      <c r="AH57" s="568">
        <f t="shared" si="6"/>
        <v>0</v>
      </c>
      <c r="AI57" s="79">
        <f t="shared" si="7"/>
        <v>0</v>
      </c>
      <c r="AJ57" s="568">
        <f t="shared" si="8"/>
        <v>0</v>
      </c>
      <c r="AK57" s="925">
        <f>+SUM(Y57:AB57)/P57</f>
        <v>0.25</v>
      </c>
      <c r="AL57" s="926">
        <f t="shared" si="10"/>
        <v>0.25</v>
      </c>
      <c r="AM57" s="927">
        <f t="shared" si="11"/>
        <v>0.25</v>
      </c>
      <c r="AN57" s="48">
        <v>0</v>
      </c>
      <c r="AO57" s="54">
        <v>0</v>
      </c>
      <c r="AP57" s="54">
        <v>0</v>
      </c>
      <c r="AQ57" s="116" t="str">
        <f t="shared" si="12"/>
        <v xml:space="preserve"> -</v>
      </c>
      <c r="AR57" s="277" t="str">
        <f t="shared" si="13"/>
        <v xml:space="preserve"> -</v>
      </c>
      <c r="AS57" s="49">
        <v>31350</v>
      </c>
      <c r="AT57" s="54">
        <v>0</v>
      </c>
      <c r="AU57" s="54">
        <v>0</v>
      </c>
      <c r="AV57" s="116">
        <f t="shared" si="14"/>
        <v>0</v>
      </c>
      <c r="AW57" s="277" t="str">
        <f t="shared" si="15"/>
        <v xml:space="preserve"> -</v>
      </c>
      <c r="AX57" s="48">
        <v>32760</v>
      </c>
      <c r="AY57" s="54">
        <v>0</v>
      </c>
      <c r="AZ57" s="54">
        <v>0</v>
      </c>
      <c r="BA57" s="116">
        <f t="shared" si="16"/>
        <v>0</v>
      </c>
      <c r="BB57" s="277" t="str">
        <f t="shared" si="17"/>
        <v xml:space="preserve"> -</v>
      </c>
      <c r="BC57" s="49">
        <v>34235</v>
      </c>
      <c r="BD57" s="54">
        <v>0</v>
      </c>
      <c r="BE57" s="54">
        <v>0</v>
      </c>
      <c r="BF57" s="116">
        <f t="shared" si="18"/>
        <v>0</v>
      </c>
      <c r="BG57" s="277" t="str">
        <f t="shared" si="19"/>
        <v xml:space="preserve"> -</v>
      </c>
      <c r="BH57" s="811">
        <f t="shared" si="20"/>
        <v>98345</v>
      </c>
      <c r="BI57" s="812">
        <f t="shared" si="21"/>
        <v>0</v>
      </c>
      <c r="BJ57" s="812">
        <f t="shared" si="22"/>
        <v>0</v>
      </c>
      <c r="BK57" s="381">
        <f t="shared" si="23"/>
        <v>0</v>
      </c>
      <c r="BL57" s="277" t="str">
        <f t="shared" si="24"/>
        <v xml:space="preserve"> -</v>
      </c>
      <c r="BM57" s="462" t="s">
        <v>1226</v>
      </c>
      <c r="BN57" s="186" t="s">
        <v>1427</v>
      </c>
      <c r="BO57" s="187" t="s">
        <v>365</v>
      </c>
    </row>
    <row r="58" spans="2:67" ht="30" customHeight="1" thickBot="1">
      <c r="B58" s="803"/>
      <c r="C58" s="871"/>
      <c r="D58" s="922"/>
      <c r="E58" s="710"/>
      <c r="F58" s="633"/>
      <c r="G58" s="849"/>
      <c r="H58" s="849"/>
      <c r="I58" s="704"/>
      <c r="J58" s="843"/>
      <c r="K58" s="814"/>
      <c r="L58" s="25" t="s">
        <v>289</v>
      </c>
      <c r="M58" s="126">
        <v>0</v>
      </c>
      <c r="N58" s="25" t="s">
        <v>1456</v>
      </c>
      <c r="O58" s="38">
        <v>0</v>
      </c>
      <c r="P58" s="98">
        <v>7</v>
      </c>
      <c r="Q58" s="98">
        <v>0</v>
      </c>
      <c r="R58" s="311">
        <f t="shared" si="25"/>
        <v>0</v>
      </c>
      <c r="S58" s="98">
        <v>1</v>
      </c>
      <c r="T58" s="311">
        <f t="shared" si="26"/>
        <v>0.14285714285714285</v>
      </c>
      <c r="U58" s="98">
        <v>3</v>
      </c>
      <c r="V58" s="312">
        <f t="shared" si="27"/>
        <v>0.42857142857142855</v>
      </c>
      <c r="W58" s="44">
        <v>3</v>
      </c>
      <c r="X58" s="312">
        <f t="shared" si="28"/>
        <v>0.42857142857142855</v>
      </c>
      <c r="Y58" s="56">
        <v>0</v>
      </c>
      <c r="Z58" s="57">
        <v>0</v>
      </c>
      <c r="AA58" s="57">
        <v>0</v>
      </c>
      <c r="AB58" s="254">
        <v>0</v>
      </c>
      <c r="AC58" s="232" t="str">
        <f t="shared" si="1"/>
        <v xml:space="preserve"> -</v>
      </c>
      <c r="AD58" s="815" t="str">
        <f t="shared" si="2"/>
        <v xml:space="preserve"> -</v>
      </c>
      <c r="AE58" s="102">
        <f t="shared" si="3"/>
        <v>0</v>
      </c>
      <c r="AF58" s="815">
        <f t="shared" si="4"/>
        <v>0</v>
      </c>
      <c r="AG58" s="102">
        <f t="shared" si="5"/>
        <v>0</v>
      </c>
      <c r="AH58" s="815">
        <f t="shared" si="6"/>
        <v>0</v>
      </c>
      <c r="AI58" s="102">
        <f t="shared" si="7"/>
        <v>0</v>
      </c>
      <c r="AJ58" s="815">
        <f t="shared" si="8"/>
        <v>0</v>
      </c>
      <c r="AK58" s="928">
        <f>+SUM(Y58:AB58)/P58</f>
        <v>0</v>
      </c>
      <c r="AL58" s="929">
        <f t="shared" si="10"/>
        <v>0</v>
      </c>
      <c r="AM58" s="930">
        <f t="shared" si="11"/>
        <v>0</v>
      </c>
      <c r="AN58" s="56">
        <v>0</v>
      </c>
      <c r="AO58" s="86">
        <v>0</v>
      </c>
      <c r="AP58" s="86">
        <v>0</v>
      </c>
      <c r="AQ58" s="137" t="str">
        <f t="shared" si="12"/>
        <v xml:space="preserve"> -</v>
      </c>
      <c r="AR58" s="284" t="str">
        <f t="shared" si="13"/>
        <v xml:space="preserve"> -</v>
      </c>
      <c r="AS58" s="57">
        <v>36886</v>
      </c>
      <c r="AT58" s="86">
        <v>0</v>
      </c>
      <c r="AU58" s="86">
        <v>0</v>
      </c>
      <c r="AV58" s="137">
        <f t="shared" si="14"/>
        <v>0</v>
      </c>
      <c r="AW58" s="284" t="str">
        <f t="shared" si="15"/>
        <v xml:space="preserve"> -</v>
      </c>
      <c r="AX58" s="56">
        <v>200000</v>
      </c>
      <c r="AY58" s="86">
        <v>0</v>
      </c>
      <c r="AZ58" s="86">
        <v>0</v>
      </c>
      <c r="BA58" s="137">
        <f t="shared" si="16"/>
        <v>0</v>
      </c>
      <c r="BB58" s="284" t="str">
        <f t="shared" si="17"/>
        <v xml:space="preserve"> -</v>
      </c>
      <c r="BC58" s="57">
        <v>200000</v>
      </c>
      <c r="BD58" s="86">
        <v>0</v>
      </c>
      <c r="BE58" s="86">
        <v>0</v>
      </c>
      <c r="BF58" s="137">
        <f t="shared" si="18"/>
        <v>0</v>
      </c>
      <c r="BG58" s="284" t="str">
        <f t="shared" si="19"/>
        <v xml:space="preserve"> -</v>
      </c>
      <c r="BH58" s="854">
        <f t="shared" si="20"/>
        <v>436886</v>
      </c>
      <c r="BI58" s="855">
        <f t="shared" si="21"/>
        <v>0</v>
      </c>
      <c r="BJ58" s="855">
        <f t="shared" si="22"/>
        <v>0</v>
      </c>
      <c r="BK58" s="382">
        <f t="shared" si="23"/>
        <v>0</v>
      </c>
      <c r="BL58" s="284" t="str">
        <f t="shared" si="24"/>
        <v xml:space="preserve"> -</v>
      </c>
      <c r="BM58" s="820" t="s">
        <v>1226</v>
      </c>
      <c r="BN58" s="821" t="s">
        <v>1398</v>
      </c>
      <c r="BO58" s="822" t="s">
        <v>213</v>
      </c>
    </row>
    <row r="59" spans="2:67" ht="30" customHeight="1">
      <c r="B59" s="803"/>
      <c r="C59" s="871"/>
      <c r="D59" s="922"/>
      <c r="E59" s="710"/>
      <c r="F59" s="633"/>
      <c r="G59" s="849"/>
      <c r="H59" s="849"/>
      <c r="I59" s="704"/>
      <c r="J59" s="793">
        <f>+RESUMEN!J47</f>
        <v>8.3333333333333329E-2</v>
      </c>
      <c r="K59" s="794" t="s">
        <v>302</v>
      </c>
      <c r="L59" s="22" t="s">
        <v>290</v>
      </c>
      <c r="M59" s="128">
        <v>0</v>
      </c>
      <c r="N59" s="22" t="s">
        <v>1457</v>
      </c>
      <c r="O59" s="33">
        <v>1</v>
      </c>
      <c r="P59" s="84">
        <v>1</v>
      </c>
      <c r="Q59" s="84">
        <v>1</v>
      </c>
      <c r="R59" s="307">
        <v>0.25</v>
      </c>
      <c r="S59" s="84">
        <v>1</v>
      </c>
      <c r="T59" s="307">
        <v>0.25</v>
      </c>
      <c r="U59" s="84">
        <v>1</v>
      </c>
      <c r="V59" s="309">
        <v>0.25</v>
      </c>
      <c r="W59" s="40">
        <v>1</v>
      </c>
      <c r="X59" s="316">
        <v>0.25</v>
      </c>
      <c r="Y59" s="46">
        <v>1</v>
      </c>
      <c r="Z59" s="47">
        <v>0</v>
      </c>
      <c r="AA59" s="47">
        <v>0</v>
      </c>
      <c r="AB59" s="251">
        <v>0</v>
      </c>
      <c r="AC59" s="823">
        <f t="shared" si="1"/>
        <v>1</v>
      </c>
      <c r="AD59" s="567">
        <f t="shared" si="2"/>
        <v>1</v>
      </c>
      <c r="AE59" s="106">
        <f t="shared" si="3"/>
        <v>0</v>
      </c>
      <c r="AF59" s="567">
        <f t="shared" si="4"/>
        <v>0</v>
      </c>
      <c r="AG59" s="106">
        <f t="shared" si="5"/>
        <v>0</v>
      </c>
      <c r="AH59" s="567">
        <f t="shared" si="6"/>
        <v>0</v>
      </c>
      <c r="AI59" s="106">
        <f t="shared" si="7"/>
        <v>0</v>
      </c>
      <c r="AJ59" s="567">
        <f t="shared" si="8"/>
        <v>0</v>
      </c>
      <c r="AK59" s="931">
        <f t="shared" si="9"/>
        <v>0.25</v>
      </c>
      <c r="AL59" s="932">
        <f t="shared" si="10"/>
        <v>0.25</v>
      </c>
      <c r="AM59" s="933">
        <f t="shared" si="11"/>
        <v>0.25</v>
      </c>
      <c r="AN59" s="55">
        <v>0</v>
      </c>
      <c r="AO59" s="53">
        <v>0</v>
      </c>
      <c r="AP59" s="53">
        <v>0</v>
      </c>
      <c r="AQ59" s="134" t="str">
        <f t="shared" si="12"/>
        <v xml:space="preserve"> -</v>
      </c>
      <c r="AR59" s="276" t="str">
        <f t="shared" si="13"/>
        <v xml:space="preserve"> -</v>
      </c>
      <c r="AS59" s="55">
        <v>0</v>
      </c>
      <c r="AT59" s="53">
        <v>0</v>
      </c>
      <c r="AU59" s="53">
        <v>0</v>
      </c>
      <c r="AV59" s="134" t="str">
        <f t="shared" si="14"/>
        <v xml:space="preserve"> -</v>
      </c>
      <c r="AW59" s="276" t="str">
        <f t="shared" si="15"/>
        <v xml:space="preserve"> -</v>
      </c>
      <c r="AX59" s="52">
        <v>78000</v>
      </c>
      <c r="AY59" s="53">
        <v>0</v>
      </c>
      <c r="AZ59" s="53">
        <v>0</v>
      </c>
      <c r="BA59" s="134">
        <f t="shared" si="16"/>
        <v>0</v>
      </c>
      <c r="BB59" s="276" t="str">
        <f t="shared" si="17"/>
        <v xml:space="preserve"> -</v>
      </c>
      <c r="BC59" s="55">
        <v>78000</v>
      </c>
      <c r="BD59" s="53">
        <v>0</v>
      </c>
      <c r="BE59" s="53">
        <v>0</v>
      </c>
      <c r="BF59" s="134">
        <f t="shared" si="18"/>
        <v>0</v>
      </c>
      <c r="BG59" s="276" t="str">
        <f t="shared" si="19"/>
        <v xml:space="preserve"> -</v>
      </c>
      <c r="BH59" s="826">
        <f t="shared" si="20"/>
        <v>156000</v>
      </c>
      <c r="BI59" s="827">
        <f t="shared" si="21"/>
        <v>0</v>
      </c>
      <c r="BJ59" s="827">
        <f t="shared" si="22"/>
        <v>0</v>
      </c>
      <c r="BK59" s="383">
        <f t="shared" si="23"/>
        <v>0</v>
      </c>
      <c r="BL59" s="276" t="str">
        <f t="shared" si="24"/>
        <v xml:space="preserve"> -</v>
      </c>
      <c r="BM59" s="800" t="s">
        <v>1226</v>
      </c>
      <c r="BN59" s="801" t="s">
        <v>1398</v>
      </c>
      <c r="BO59" s="802" t="s">
        <v>1952</v>
      </c>
    </row>
    <row r="60" spans="2:67" ht="45.75" customHeight="1">
      <c r="B60" s="803"/>
      <c r="C60" s="871"/>
      <c r="D60" s="922"/>
      <c r="E60" s="710"/>
      <c r="F60" s="633"/>
      <c r="G60" s="849"/>
      <c r="H60" s="849"/>
      <c r="I60" s="704"/>
      <c r="J60" s="807"/>
      <c r="K60" s="808"/>
      <c r="L60" s="23" t="s">
        <v>291</v>
      </c>
      <c r="M60" s="123" t="s">
        <v>1219</v>
      </c>
      <c r="N60" s="23" t="s">
        <v>1458</v>
      </c>
      <c r="O60" s="34">
        <v>1</v>
      </c>
      <c r="P60" s="54">
        <v>1</v>
      </c>
      <c r="Q60" s="54">
        <v>0</v>
      </c>
      <c r="R60" s="308">
        <f t="shared" si="25"/>
        <v>0</v>
      </c>
      <c r="S60" s="54">
        <v>1</v>
      </c>
      <c r="T60" s="308">
        <v>0.33</v>
      </c>
      <c r="U60" s="54">
        <v>1</v>
      </c>
      <c r="V60" s="310">
        <v>0.33</v>
      </c>
      <c r="W60" s="41">
        <v>1</v>
      </c>
      <c r="X60" s="317">
        <v>0.34</v>
      </c>
      <c r="Y60" s="48">
        <v>0</v>
      </c>
      <c r="Z60" s="49">
        <v>0</v>
      </c>
      <c r="AA60" s="49">
        <v>0</v>
      </c>
      <c r="AB60" s="252">
        <v>0</v>
      </c>
      <c r="AC60" s="233" t="str">
        <f t="shared" si="1"/>
        <v xml:space="preserve"> -</v>
      </c>
      <c r="AD60" s="568" t="str">
        <f t="shared" si="2"/>
        <v xml:space="preserve"> -</v>
      </c>
      <c r="AE60" s="79">
        <f t="shared" si="3"/>
        <v>0</v>
      </c>
      <c r="AF60" s="568">
        <f t="shared" si="4"/>
        <v>0</v>
      </c>
      <c r="AG60" s="79">
        <f t="shared" si="5"/>
        <v>0</v>
      </c>
      <c r="AH60" s="568">
        <f t="shared" si="6"/>
        <v>0</v>
      </c>
      <c r="AI60" s="79">
        <f t="shared" si="7"/>
        <v>0</v>
      </c>
      <c r="AJ60" s="568">
        <f t="shared" si="8"/>
        <v>0</v>
      </c>
      <c r="AK60" s="925">
        <f>+AVERAGE(Z60:AB60)/P60</f>
        <v>0</v>
      </c>
      <c r="AL60" s="926">
        <f t="shared" si="10"/>
        <v>0</v>
      </c>
      <c r="AM60" s="927">
        <f t="shared" si="11"/>
        <v>0</v>
      </c>
      <c r="AN60" s="49">
        <v>0</v>
      </c>
      <c r="AO60" s="54">
        <v>0</v>
      </c>
      <c r="AP60" s="54">
        <v>0</v>
      </c>
      <c r="AQ60" s="116" t="str">
        <f t="shared" si="12"/>
        <v xml:space="preserve"> -</v>
      </c>
      <c r="AR60" s="277" t="str">
        <f t="shared" si="13"/>
        <v xml:space="preserve"> -</v>
      </c>
      <c r="AS60" s="49">
        <v>80000</v>
      </c>
      <c r="AT60" s="54">
        <v>0</v>
      </c>
      <c r="AU60" s="54">
        <v>0</v>
      </c>
      <c r="AV60" s="116">
        <f t="shared" si="14"/>
        <v>0</v>
      </c>
      <c r="AW60" s="277" t="str">
        <f t="shared" si="15"/>
        <v xml:space="preserve"> -</v>
      </c>
      <c r="AX60" s="48">
        <v>0</v>
      </c>
      <c r="AY60" s="54">
        <v>0</v>
      </c>
      <c r="AZ60" s="54">
        <v>0</v>
      </c>
      <c r="BA60" s="116" t="str">
        <f t="shared" si="16"/>
        <v xml:space="preserve"> -</v>
      </c>
      <c r="BB60" s="277" t="str">
        <f t="shared" si="17"/>
        <v xml:space="preserve"> -</v>
      </c>
      <c r="BC60" s="49">
        <v>0</v>
      </c>
      <c r="BD60" s="54">
        <v>0</v>
      </c>
      <c r="BE60" s="54">
        <v>0</v>
      </c>
      <c r="BF60" s="116" t="str">
        <f t="shared" si="18"/>
        <v xml:space="preserve"> -</v>
      </c>
      <c r="BG60" s="277" t="str">
        <f t="shared" si="19"/>
        <v xml:space="preserve"> -</v>
      </c>
      <c r="BH60" s="811">
        <f t="shared" si="20"/>
        <v>80000</v>
      </c>
      <c r="BI60" s="812">
        <f t="shared" si="21"/>
        <v>0</v>
      </c>
      <c r="BJ60" s="812">
        <f t="shared" si="22"/>
        <v>0</v>
      </c>
      <c r="BK60" s="381">
        <f t="shared" si="23"/>
        <v>0</v>
      </c>
      <c r="BL60" s="277" t="str">
        <f t="shared" si="24"/>
        <v xml:space="preserve"> -</v>
      </c>
      <c r="BM60" s="462" t="s">
        <v>1226</v>
      </c>
      <c r="BN60" s="186" t="s">
        <v>1398</v>
      </c>
      <c r="BO60" s="187" t="s">
        <v>1952</v>
      </c>
    </row>
    <row r="61" spans="2:67" ht="30" customHeight="1" thickBot="1">
      <c r="B61" s="803"/>
      <c r="C61" s="871"/>
      <c r="D61" s="922"/>
      <c r="E61" s="710"/>
      <c r="F61" s="633"/>
      <c r="G61" s="849"/>
      <c r="H61" s="849"/>
      <c r="I61" s="704"/>
      <c r="J61" s="813"/>
      <c r="K61" s="828"/>
      <c r="L61" s="114" t="s">
        <v>292</v>
      </c>
      <c r="M61" s="109" t="s">
        <v>1219</v>
      </c>
      <c r="N61" s="114" t="s">
        <v>1459</v>
      </c>
      <c r="O61" s="39">
        <v>0</v>
      </c>
      <c r="P61" s="86">
        <v>1</v>
      </c>
      <c r="Q61" s="86">
        <v>0</v>
      </c>
      <c r="R61" s="318">
        <f t="shared" si="25"/>
        <v>0</v>
      </c>
      <c r="S61" s="86">
        <v>1</v>
      </c>
      <c r="T61" s="318">
        <v>0.33</v>
      </c>
      <c r="U61" s="86">
        <v>1</v>
      </c>
      <c r="V61" s="319">
        <v>0.33</v>
      </c>
      <c r="W61" s="45">
        <v>1</v>
      </c>
      <c r="X61" s="320">
        <v>0.34</v>
      </c>
      <c r="Y61" s="56">
        <v>0</v>
      </c>
      <c r="Z61" s="57">
        <v>0</v>
      </c>
      <c r="AA61" s="57">
        <v>0</v>
      </c>
      <c r="AB61" s="254">
        <v>0</v>
      </c>
      <c r="AC61" s="829" t="str">
        <f t="shared" si="1"/>
        <v xml:space="preserve"> -</v>
      </c>
      <c r="AD61" s="565" t="str">
        <f t="shared" si="2"/>
        <v xml:space="preserve"> -</v>
      </c>
      <c r="AE61" s="107">
        <f t="shared" si="3"/>
        <v>0</v>
      </c>
      <c r="AF61" s="565">
        <f t="shared" si="4"/>
        <v>0</v>
      </c>
      <c r="AG61" s="107">
        <f t="shared" si="5"/>
        <v>0</v>
      </c>
      <c r="AH61" s="565">
        <f t="shared" si="6"/>
        <v>0</v>
      </c>
      <c r="AI61" s="107">
        <f t="shared" si="7"/>
        <v>0</v>
      </c>
      <c r="AJ61" s="565">
        <f t="shared" si="8"/>
        <v>0</v>
      </c>
      <c r="AK61" s="936">
        <f>+AVERAGE(Z61:AB61)/P61</f>
        <v>0</v>
      </c>
      <c r="AL61" s="937">
        <f t="shared" si="10"/>
        <v>0</v>
      </c>
      <c r="AM61" s="938">
        <f t="shared" si="11"/>
        <v>0</v>
      </c>
      <c r="AN61" s="51">
        <v>0</v>
      </c>
      <c r="AO61" s="98">
        <v>0</v>
      </c>
      <c r="AP61" s="98">
        <v>0</v>
      </c>
      <c r="AQ61" s="136" t="str">
        <f t="shared" si="12"/>
        <v xml:space="preserve"> -</v>
      </c>
      <c r="AR61" s="280" t="str">
        <f t="shared" si="13"/>
        <v xml:space="preserve"> -</v>
      </c>
      <c r="AS61" s="51">
        <v>0</v>
      </c>
      <c r="AT61" s="98">
        <v>0</v>
      </c>
      <c r="AU61" s="98">
        <v>0</v>
      </c>
      <c r="AV61" s="136" t="str">
        <f t="shared" si="14"/>
        <v xml:space="preserve"> -</v>
      </c>
      <c r="AW61" s="280" t="str">
        <f t="shared" si="15"/>
        <v xml:space="preserve"> -</v>
      </c>
      <c r="AX61" s="50">
        <v>0</v>
      </c>
      <c r="AY61" s="98">
        <v>0</v>
      </c>
      <c r="AZ61" s="98">
        <v>0</v>
      </c>
      <c r="BA61" s="136" t="str">
        <f t="shared" si="16"/>
        <v xml:space="preserve"> -</v>
      </c>
      <c r="BB61" s="280" t="str">
        <f t="shared" si="17"/>
        <v xml:space="preserve"> -</v>
      </c>
      <c r="BC61" s="51">
        <v>0</v>
      </c>
      <c r="BD61" s="98">
        <v>0</v>
      </c>
      <c r="BE61" s="98">
        <v>0</v>
      </c>
      <c r="BF61" s="136" t="str">
        <f t="shared" si="18"/>
        <v xml:space="preserve"> -</v>
      </c>
      <c r="BG61" s="280" t="str">
        <f t="shared" si="19"/>
        <v xml:space="preserve"> -</v>
      </c>
      <c r="BH61" s="844">
        <f t="shared" si="20"/>
        <v>0</v>
      </c>
      <c r="BI61" s="845">
        <f t="shared" si="21"/>
        <v>0</v>
      </c>
      <c r="BJ61" s="845">
        <f t="shared" si="22"/>
        <v>0</v>
      </c>
      <c r="BK61" s="384" t="str">
        <f t="shared" si="23"/>
        <v xml:space="preserve"> -</v>
      </c>
      <c r="BL61" s="280" t="str">
        <f t="shared" si="24"/>
        <v xml:space="preserve"> -</v>
      </c>
      <c r="BM61" s="832" t="s">
        <v>1226</v>
      </c>
      <c r="BN61" s="833" t="s">
        <v>1398</v>
      </c>
      <c r="BO61" s="834" t="s">
        <v>213</v>
      </c>
    </row>
    <row r="62" spans="2:67" ht="30" customHeight="1">
      <c r="B62" s="803"/>
      <c r="C62" s="871"/>
      <c r="D62" s="922"/>
      <c r="E62" s="710"/>
      <c r="F62" s="633"/>
      <c r="G62" s="849"/>
      <c r="H62" s="849"/>
      <c r="I62" s="704"/>
      <c r="J62" s="793">
        <f>+RESUMEN!J48</f>
        <v>0.125</v>
      </c>
      <c r="K62" s="794" t="s">
        <v>303</v>
      </c>
      <c r="L62" s="149" t="s">
        <v>293</v>
      </c>
      <c r="M62" s="127">
        <v>2210813</v>
      </c>
      <c r="N62" s="149" t="s">
        <v>1460</v>
      </c>
      <c r="O62" s="33">
        <v>2</v>
      </c>
      <c r="P62" s="288">
        <v>2</v>
      </c>
      <c r="Q62" s="288">
        <v>2</v>
      </c>
      <c r="R62" s="307">
        <v>0.25</v>
      </c>
      <c r="S62" s="288">
        <v>2</v>
      </c>
      <c r="T62" s="307">
        <v>0.25</v>
      </c>
      <c r="U62" s="288">
        <v>2</v>
      </c>
      <c r="V62" s="309">
        <v>0.25</v>
      </c>
      <c r="W62" s="939">
        <v>2</v>
      </c>
      <c r="X62" s="316">
        <v>0.25</v>
      </c>
      <c r="Y62" s="287">
        <v>1</v>
      </c>
      <c r="Z62" s="289">
        <v>0</v>
      </c>
      <c r="AA62" s="289">
        <v>0</v>
      </c>
      <c r="AB62" s="940">
        <v>0</v>
      </c>
      <c r="AC62" s="231">
        <f t="shared" si="1"/>
        <v>0.5</v>
      </c>
      <c r="AD62" s="795">
        <f t="shared" si="2"/>
        <v>0.5</v>
      </c>
      <c r="AE62" s="87">
        <f t="shared" si="3"/>
        <v>0</v>
      </c>
      <c r="AF62" s="795">
        <f t="shared" si="4"/>
        <v>0</v>
      </c>
      <c r="AG62" s="87">
        <f t="shared" si="5"/>
        <v>0</v>
      </c>
      <c r="AH62" s="795">
        <f t="shared" si="6"/>
        <v>0</v>
      </c>
      <c r="AI62" s="87">
        <f t="shared" si="7"/>
        <v>0</v>
      </c>
      <c r="AJ62" s="795">
        <f t="shared" si="8"/>
        <v>0</v>
      </c>
      <c r="AK62" s="919">
        <f t="shared" si="9"/>
        <v>0.125</v>
      </c>
      <c r="AL62" s="920">
        <f t="shared" si="10"/>
        <v>0.125</v>
      </c>
      <c r="AM62" s="921">
        <f t="shared" si="11"/>
        <v>0.125</v>
      </c>
      <c r="AN62" s="287">
        <v>100000</v>
      </c>
      <c r="AO62" s="288">
        <v>27000</v>
      </c>
      <c r="AP62" s="288">
        <v>0</v>
      </c>
      <c r="AQ62" s="135">
        <f t="shared" si="12"/>
        <v>0.27</v>
      </c>
      <c r="AR62" s="283" t="str">
        <f t="shared" si="13"/>
        <v xml:space="preserve"> -</v>
      </c>
      <c r="AS62" s="289">
        <v>50000</v>
      </c>
      <c r="AT62" s="288">
        <v>0</v>
      </c>
      <c r="AU62" s="288">
        <v>0</v>
      </c>
      <c r="AV62" s="135">
        <f t="shared" si="14"/>
        <v>0</v>
      </c>
      <c r="AW62" s="283" t="str">
        <f t="shared" si="15"/>
        <v xml:space="preserve"> -</v>
      </c>
      <c r="AX62" s="287">
        <v>104202</v>
      </c>
      <c r="AY62" s="288">
        <v>0</v>
      </c>
      <c r="AZ62" s="288">
        <v>0</v>
      </c>
      <c r="BA62" s="135">
        <f t="shared" si="16"/>
        <v>0</v>
      </c>
      <c r="BB62" s="283" t="str">
        <f t="shared" si="17"/>
        <v xml:space="preserve"> -</v>
      </c>
      <c r="BC62" s="289">
        <v>108891</v>
      </c>
      <c r="BD62" s="288">
        <v>0</v>
      </c>
      <c r="BE62" s="288">
        <v>0</v>
      </c>
      <c r="BF62" s="135">
        <f t="shared" si="18"/>
        <v>0</v>
      </c>
      <c r="BG62" s="283" t="str">
        <f t="shared" si="19"/>
        <v xml:space="preserve"> -</v>
      </c>
      <c r="BH62" s="798">
        <f t="shared" si="20"/>
        <v>363093</v>
      </c>
      <c r="BI62" s="799">
        <f t="shared" si="21"/>
        <v>27000</v>
      </c>
      <c r="BJ62" s="799">
        <f t="shared" si="22"/>
        <v>0</v>
      </c>
      <c r="BK62" s="380">
        <f t="shared" si="23"/>
        <v>7.4361114094736058E-2</v>
      </c>
      <c r="BL62" s="283" t="str">
        <f t="shared" si="24"/>
        <v xml:space="preserve"> -</v>
      </c>
      <c r="BM62" s="837" t="s">
        <v>1226</v>
      </c>
      <c r="BN62" s="838" t="s">
        <v>1461</v>
      </c>
      <c r="BO62" s="839" t="s">
        <v>1953</v>
      </c>
    </row>
    <row r="63" spans="2:67" ht="45.75" customHeight="1">
      <c r="B63" s="803"/>
      <c r="C63" s="871"/>
      <c r="D63" s="922"/>
      <c r="E63" s="710"/>
      <c r="F63" s="633"/>
      <c r="G63" s="849"/>
      <c r="H63" s="849"/>
      <c r="I63" s="704"/>
      <c r="J63" s="807"/>
      <c r="K63" s="808"/>
      <c r="L63" s="23" t="s">
        <v>426</v>
      </c>
      <c r="M63" s="123" t="s">
        <v>1219</v>
      </c>
      <c r="N63" s="23" t="s">
        <v>1462</v>
      </c>
      <c r="O63" s="34">
        <v>0</v>
      </c>
      <c r="P63" s="124">
        <v>1</v>
      </c>
      <c r="Q63" s="124">
        <v>1</v>
      </c>
      <c r="R63" s="308">
        <v>0.25</v>
      </c>
      <c r="S63" s="124">
        <v>1</v>
      </c>
      <c r="T63" s="308">
        <v>0.25</v>
      </c>
      <c r="U63" s="124">
        <v>1</v>
      </c>
      <c r="V63" s="310">
        <v>0.25</v>
      </c>
      <c r="W63" s="862">
        <v>1</v>
      </c>
      <c r="X63" s="317">
        <v>0.25</v>
      </c>
      <c r="Y63" s="133">
        <v>1</v>
      </c>
      <c r="Z63" s="132">
        <v>0</v>
      </c>
      <c r="AA63" s="132">
        <v>0</v>
      </c>
      <c r="AB63" s="941">
        <v>0</v>
      </c>
      <c r="AC63" s="233">
        <f t="shared" si="1"/>
        <v>1</v>
      </c>
      <c r="AD63" s="568">
        <f t="shared" si="2"/>
        <v>1</v>
      </c>
      <c r="AE63" s="79">
        <f t="shared" si="3"/>
        <v>0</v>
      </c>
      <c r="AF63" s="568">
        <f t="shared" si="4"/>
        <v>0</v>
      </c>
      <c r="AG63" s="79">
        <f t="shared" si="5"/>
        <v>0</v>
      </c>
      <c r="AH63" s="568">
        <f t="shared" si="6"/>
        <v>0</v>
      </c>
      <c r="AI63" s="79">
        <f t="shared" si="7"/>
        <v>0</v>
      </c>
      <c r="AJ63" s="568">
        <f t="shared" si="8"/>
        <v>0</v>
      </c>
      <c r="AK63" s="925">
        <f>+AVERAGE(Y63:AB63)/P63</f>
        <v>0.25</v>
      </c>
      <c r="AL63" s="926">
        <f t="shared" si="10"/>
        <v>0.25</v>
      </c>
      <c r="AM63" s="927">
        <f t="shared" si="11"/>
        <v>0.25</v>
      </c>
      <c r="AN63" s="133">
        <v>65000</v>
      </c>
      <c r="AO63" s="124">
        <v>65000</v>
      </c>
      <c r="AP63" s="124">
        <v>0</v>
      </c>
      <c r="AQ63" s="116">
        <f t="shared" si="12"/>
        <v>1</v>
      </c>
      <c r="AR63" s="277" t="str">
        <f t="shared" si="13"/>
        <v xml:space="preserve"> -</v>
      </c>
      <c r="AS63" s="132">
        <v>50000</v>
      </c>
      <c r="AT63" s="124">
        <v>0</v>
      </c>
      <c r="AU63" s="124">
        <v>0</v>
      </c>
      <c r="AV63" s="116">
        <f t="shared" si="14"/>
        <v>0</v>
      </c>
      <c r="AW63" s="277" t="str">
        <f t="shared" si="15"/>
        <v xml:space="preserve"> -</v>
      </c>
      <c r="AX63" s="133">
        <v>0</v>
      </c>
      <c r="AY63" s="124">
        <v>0</v>
      </c>
      <c r="AZ63" s="124">
        <v>0</v>
      </c>
      <c r="BA63" s="116" t="str">
        <f t="shared" si="16"/>
        <v xml:space="preserve"> -</v>
      </c>
      <c r="BB63" s="277" t="str">
        <f t="shared" si="17"/>
        <v xml:space="preserve"> -</v>
      </c>
      <c r="BC63" s="132">
        <v>0</v>
      </c>
      <c r="BD63" s="124">
        <v>0</v>
      </c>
      <c r="BE63" s="124">
        <v>0</v>
      </c>
      <c r="BF63" s="116" t="str">
        <f t="shared" si="18"/>
        <v xml:space="preserve"> -</v>
      </c>
      <c r="BG63" s="277" t="str">
        <f t="shared" si="19"/>
        <v xml:space="preserve"> -</v>
      </c>
      <c r="BH63" s="811">
        <f t="shared" si="20"/>
        <v>115000</v>
      </c>
      <c r="BI63" s="812">
        <f t="shared" si="21"/>
        <v>65000</v>
      </c>
      <c r="BJ63" s="812">
        <f t="shared" si="22"/>
        <v>0</v>
      </c>
      <c r="BK63" s="381">
        <f t="shared" si="23"/>
        <v>0.56521739130434778</v>
      </c>
      <c r="BL63" s="277" t="str">
        <f t="shared" si="24"/>
        <v xml:space="preserve"> -</v>
      </c>
      <c r="BM63" s="462" t="s">
        <v>1226</v>
      </c>
      <c r="BN63" s="186" t="s">
        <v>1461</v>
      </c>
      <c r="BO63" s="187" t="s">
        <v>1953</v>
      </c>
    </row>
    <row r="64" spans="2:67" ht="30" customHeight="1">
      <c r="B64" s="803"/>
      <c r="C64" s="871"/>
      <c r="D64" s="922"/>
      <c r="E64" s="710"/>
      <c r="F64" s="633"/>
      <c r="G64" s="849"/>
      <c r="H64" s="849"/>
      <c r="I64" s="704"/>
      <c r="J64" s="807"/>
      <c r="K64" s="808"/>
      <c r="L64" s="113" t="s">
        <v>294</v>
      </c>
      <c r="M64" s="122">
        <v>2210266</v>
      </c>
      <c r="N64" s="113" t="s">
        <v>1463</v>
      </c>
      <c r="O64" s="34">
        <v>1</v>
      </c>
      <c r="P64" s="124">
        <v>3</v>
      </c>
      <c r="Q64" s="124">
        <v>0</v>
      </c>
      <c r="R64" s="308">
        <f t="shared" si="25"/>
        <v>0</v>
      </c>
      <c r="S64" s="124">
        <v>1</v>
      </c>
      <c r="T64" s="308">
        <f t="shared" si="26"/>
        <v>0.33333333333333331</v>
      </c>
      <c r="U64" s="124">
        <v>1</v>
      </c>
      <c r="V64" s="310">
        <f t="shared" si="27"/>
        <v>0.33333333333333331</v>
      </c>
      <c r="W64" s="862">
        <v>1</v>
      </c>
      <c r="X64" s="317">
        <f t="shared" si="28"/>
        <v>0.33333333333333331</v>
      </c>
      <c r="Y64" s="133">
        <v>0</v>
      </c>
      <c r="Z64" s="132">
        <v>0</v>
      </c>
      <c r="AA64" s="132">
        <v>0</v>
      </c>
      <c r="AB64" s="941">
        <v>0</v>
      </c>
      <c r="AC64" s="233" t="str">
        <f t="shared" si="1"/>
        <v xml:space="preserve"> -</v>
      </c>
      <c r="AD64" s="568" t="str">
        <f t="shared" si="2"/>
        <v xml:space="preserve"> -</v>
      </c>
      <c r="AE64" s="79">
        <f t="shared" si="3"/>
        <v>0</v>
      </c>
      <c r="AF64" s="568">
        <f t="shared" si="4"/>
        <v>0</v>
      </c>
      <c r="AG64" s="79">
        <f t="shared" si="5"/>
        <v>0</v>
      </c>
      <c r="AH64" s="568">
        <f t="shared" si="6"/>
        <v>0</v>
      </c>
      <c r="AI64" s="79">
        <f t="shared" si="7"/>
        <v>0</v>
      </c>
      <c r="AJ64" s="568">
        <f t="shared" si="8"/>
        <v>0</v>
      </c>
      <c r="AK64" s="925">
        <f>+SUM(Y64:AB64)/P64</f>
        <v>0</v>
      </c>
      <c r="AL64" s="926">
        <f t="shared" si="10"/>
        <v>0</v>
      </c>
      <c r="AM64" s="927">
        <f t="shared" si="11"/>
        <v>0</v>
      </c>
      <c r="AN64" s="133">
        <v>60000</v>
      </c>
      <c r="AO64" s="124">
        <v>0</v>
      </c>
      <c r="AP64" s="124">
        <v>0</v>
      </c>
      <c r="AQ64" s="116">
        <f t="shared" si="12"/>
        <v>0</v>
      </c>
      <c r="AR64" s="277" t="str">
        <f t="shared" si="13"/>
        <v xml:space="preserve"> -</v>
      </c>
      <c r="AS64" s="132">
        <v>120000</v>
      </c>
      <c r="AT64" s="124">
        <v>0</v>
      </c>
      <c r="AU64" s="124">
        <v>0</v>
      </c>
      <c r="AV64" s="116">
        <f t="shared" si="14"/>
        <v>0</v>
      </c>
      <c r="AW64" s="277" t="str">
        <f t="shared" si="15"/>
        <v xml:space="preserve"> -</v>
      </c>
      <c r="AX64" s="133">
        <v>180000</v>
      </c>
      <c r="AY64" s="124">
        <v>0</v>
      </c>
      <c r="AZ64" s="124">
        <v>0</v>
      </c>
      <c r="BA64" s="116">
        <f t="shared" si="16"/>
        <v>0</v>
      </c>
      <c r="BB64" s="277" t="str">
        <f t="shared" si="17"/>
        <v xml:space="preserve"> -</v>
      </c>
      <c r="BC64" s="132">
        <v>200000</v>
      </c>
      <c r="BD64" s="124">
        <v>0</v>
      </c>
      <c r="BE64" s="124">
        <v>0</v>
      </c>
      <c r="BF64" s="116">
        <f t="shared" si="18"/>
        <v>0</v>
      </c>
      <c r="BG64" s="277" t="str">
        <f t="shared" si="19"/>
        <v xml:space="preserve"> -</v>
      </c>
      <c r="BH64" s="811">
        <f t="shared" si="20"/>
        <v>560000</v>
      </c>
      <c r="BI64" s="812">
        <f t="shared" si="21"/>
        <v>0</v>
      </c>
      <c r="BJ64" s="812">
        <f t="shared" si="22"/>
        <v>0</v>
      </c>
      <c r="BK64" s="381">
        <f t="shared" si="23"/>
        <v>0</v>
      </c>
      <c r="BL64" s="277" t="str">
        <f t="shared" si="24"/>
        <v xml:space="preserve"> -</v>
      </c>
      <c r="BM64" s="462" t="s">
        <v>1226</v>
      </c>
      <c r="BN64" s="186" t="s">
        <v>1461</v>
      </c>
      <c r="BO64" s="187" t="s">
        <v>1952</v>
      </c>
    </row>
    <row r="65" spans="2:67" ht="30" customHeight="1">
      <c r="B65" s="803"/>
      <c r="C65" s="871"/>
      <c r="D65" s="922"/>
      <c r="E65" s="710"/>
      <c r="F65" s="633"/>
      <c r="G65" s="849"/>
      <c r="H65" s="849"/>
      <c r="I65" s="704"/>
      <c r="J65" s="807"/>
      <c r="K65" s="808"/>
      <c r="L65" s="23" t="s">
        <v>427</v>
      </c>
      <c r="M65" s="123" t="s">
        <v>1219</v>
      </c>
      <c r="N65" s="23" t="s">
        <v>1464</v>
      </c>
      <c r="O65" s="34">
        <v>0</v>
      </c>
      <c r="P65" s="124">
        <v>1</v>
      </c>
      <c r="Q65" s="124">
        <v>0</v>
      </c>
      <c r="R65" s="308">
        <f t="shared" si="25"/>
        <v>0</v>
      </c>
      <c r="S65" s="124">
        <v>1</v>
      </c>
      <c r="T65" s="308">
        <v>0.33</v>
      </c>
      <c r="U65" s="124">
        <v>1</v>
      </c>
      <c r="V65" s="310">
        <v>0.33</v>
      </c>
      <c r="W65" s="862">
        <v>1</v>
      </c>
      <c r="X65" s="317">
        <v>0.34</v>
      </c>
      <c r="Y65" s="133">
        <v>0</v>
      </c>
      <c r="Z65" s="132">
        <v>0</v>
      </c>
      <c r="AA65" s="132">
        <v>0</v>
      </c>
      <c r="AB65" s="941">
        <v>0</v>
      </c>
      <c r="AC65" s="233" t="str">
        <f t="shared" si="1"/>
        <v xml:space="preserve"> -</v>
      </c>
      <c r="AD65" s="568" t="str">
        <f t="shared" si="2"/>
        <v xml:space="preserve"> -</v>
      </c>
      <c r="AE65" s="79">
        <f t="shared" si="3"/>
        <v>0</v>
      </c>
      <c r="AF65" s="568">
        <f t="shared" si="4"/>
        <v>0</v>
      </c>
      <c r="AG65" s="79">
        <f t="shared" si="5"/>
        <v>0</v>
      </c>
      <c r="AH65" s="568">
        <f t="shared" si="6"/>
        <v>0</v>
      </c>
      <c r="AI65" s="79">
        <f t="shared" si="7"/>
        <v>0</v>
      </c>
      <c r="AJ65" s="568">
        <f t="shared" si="8"/>
        <v>0</v>
      </c>
      <c r="AK65" s="925">
        <f>+AVERAGE(Z65:AB65)/P65</f>
        <v>0</v>
      </c>
      <c r="AL65" s="926">
        <f t="shared" si="10"/>
        <v>0</v>
      </c>
      <c r="AM65" s="927">
        <f t="shared" si="11"/>
        <v>0</v>
      </c>
      <c r="AN65" s="133">
        <v>40000</v>
      </c>
      <c r="AO65" s="124">
        <v>0</v>
      </c>
      <c r="AP65" s="124">
        <v>0</v>
      </c>
      <c r="AQ65" s="116">
        <f t="shared" si="12"/>
        <v>0</v>
      </c>
      <c r="AR65" s="277" t="str">
        <f t="shared" si="13"/>
        <v xml:space="preserve"> -</v>
      </c>
      <c r="AS65" s="132">
        <v>0</v>
      </c>
      <c r="AT65" s="124">
        <v>0</v>
      </c>
      <c r="AU65" s="124">
        <v>0</v>
      </c>
      <c r="AV65" s="116" t="str">
        <f t="shared" si="14"/>
        <v xml:space="preserve"> -</v>
      </c>
      <c r="AW65" s="277" t="str">
        <f t="shared" si="15"/>
        <v xml:space="preserve"> -</v>
      </c>
      <c r="AX65" s="133">
        <v>0</v>
      </c>
      <c r="AY65" s="124">
        <v>0</v>
      </c>
      <c r="AZ65" s="124">
        <v>0</v>
      </c>
      <c r="BA65" s="116" t="str">
        <f t="shared" si="16"/>
        <v xml:space="preserve"> -</v>
      </c>
      <c r="BB65" s="277" t="str">
        <f t="shared" si="17"/>
        <v xml:space="preserve"> -</v>
      </c>
      <c r="BC65" s="132">
        <v>0</v>
      </c>
      <c r="BD65" s="124">
        <v>0</v>
      </c>
      <c r="BE65" s="124">
        <v>0</v>
      </c>
      <c r="BF65" s="116" t="str">
        <f t="shared" si="18"/>
        <v xml:space="preserve"> -</v>
      </c>
      <c r="BG65" s="277" t="str">
        <f t="shared" si="19"/>
        <v xml:space="preserve"> -</v>
      </c>
      <c r="BH65" s="811">
        <f t="shared" si="20"/>
        <v>40000</v>
      </c>
      <c r="BI65" s="812">
        <f t="shared" si="21"/>
        <v>0</v>
      </c>
      <c r="BJ65" s="812">
        <f t="shared" si="22"/>
        <v>0</v>
      </c>
      <c r="BK65" s="381">
        <f t="shared" si="23"/>
        <v>0</v>
      </c>
      <c r="BL65" s="277" t="str">
        <f t="shared" si="24"/>
        <v xml:space="preserve"> -</v>
      </c>
      <c r="BM65" s="462" t="s">
        <v>1226</v>
      </c>
      <c r="BN65" s="186" t="s">
        <v>1461</v>
      </c>
      <c r="BO65" s="187" t="s">
        <v>1952</v>
      </c>
    </row>
    <row r="66" spans="2:67" ht="30" customHeight="1" thickBot="1">
      <c r="B66" s="803"/>
      <c r="C66" s="871"/>
      <c r="D66" s="942"/>
      <c r="E66" s="711"/>
      <c r="F66" s="665"/>
      <c r="G66" s="882"/>
      <c r="H66" s="882"/>
      <c r="I66" s="943"/>
      <c r="J66" s="813"/>
      <c r="K66" s="828"/>
      <c r="L66" s="115" t="s">
        <v>295</v>
      </c>
      <c r="M66" s="109">
        <v>0</v>
      </c>
      <c r="N66" s="115" t="s">
        <v>1465</v>
      </c>
      <c r="O66" s="39">
        <v>8</v>
      </c>
      <c r="P66" s="867">
        <v>8</v>
      </c>
      <c r="Q66" s="867">
        <v>2</v>
      </c>
      <c r="R66" s="318">
        <f t="shared" si="25"/>
        <v>0.25</v>
      </c>
      <c r="S66" s="867">
        <v>2</v>
      </c>
      <c r="T66" s="318">
        <f t="shared" si="26"/>
        <v>0.25</v>
      </c>
      <c r="U66" s="867">
        <v>2</v>
      </c>
      <c r="V66" s="319">
        <f t="shared" si="27"/>
        <v>0.25</v>
      </c>
      <c r="W66" s="868">
        <v>2</v>
      </c>
      <c r="X66" s="320">
        <f t="shared" si="28"/>
        <v>0.25</v>
      </c>
      <c r="Y66" s="869">
        <v>2</v>
      </c>
      <c r="Z66" s="302">
        <v>0</v>
      </c>
      <c r="AA66" s="302">
        <v>0</v>
      </c>
      <c r="AB66" s="944">
        <v>0</v>
      </c>
      <c r="AC66" s="232">
        <f t="shared" si="1"/>
        <v>1</v>
      </c>
      <c r="AD66" s="815">
        <f t="shared" si="2"/>
        <v>1</v>
      </c>
      <c r="AE66" s="102">
        <f t="shared" si="3"/>
        <v>0</v>
      </c>
      <c r="AF66" s="815">
        <f t="shared" si="4"/>
        <v>0</v>
      </c>
      <c r="AG66" s="102">
        <f t="shared" si="5"/>
        <v>0</v>
      </c>
      <c r="AH66" s="815">
        <f t="shared" si="6"/>
        <v>0</v>
      </c>
      <c r="AI66" s="102">
        <f t="shared" si="7"/>
        <v>0</v>
      </c>
      <c r="AJ66" s="815">
        <f t="shared" si="8"/>
        <v>0</v>
      </c>
      <c r="AK66" s="928">
        <f>+SUM(Y66:AB66)/P66</f>
        <v>0.25</v>
      </c>
      <c r="AL66" s="929">
        <f t="shared" si="10"/>
        <v>0.25</v>
      </c>
      <c r="AM66" s="930">
        <f t="shared" si="11"/>
        <v>0.25</v>
      </c>
      <c r="AN66" s="869">
        <v>22000</v>
      </c>
      <c r="AO66" s="867">
        <v>22000</v>
      </c>
      <c r="AP66" s="867">
        <v>0</v>
      </c>
      <c r="AQ66" s="137">
        <f t="shared" si="12"/>
        <v>1</v>
      </c>
      <c r="AR66" s="284" t="str">
        <f t="shared" si="13"/>
        <v xml:space="preserve"> -</v>
      </c>
      <c r="AS66" s="302">
        <v>43890</v>
      </c>
      <c r="AT66" s="867">
        <v>0</v>
      </c>
      <c r="AU66" s="867">
        <v>0</v>
      </c>
      <c r="AV66" s="137">
        <f t="shared" si="14"/>
        <v>0</v>
      </c>
      <c r="AW66" s="284" t="str">
        <f t="shared" si="15"/>
        <v xml:space="preserve"> -</v>
      </c>
      <c r="AX66" s="869">
        <v>45864</v>
      </c>
      <c r="AY66" s="867">
        <v>0</v>
      </c>
      <c r="AZ66" s="867">
        <v>0</v>
      </c>
      <c r="BA66" s="137">
        <f t="shared" si="16"/>
        <v>0</v>
      </c>
      <c r="BB66" s="284" t="str">
        <f t="shared" si="17"/>
        <v xml:space="preserve"> -</v>
      </c>
      <c r="BC66" s="302">
        <v>47928</v>
      </c>
      <c r="BD66" s="867">
        <v>0</v>
      </c>
      <c r="BE66" s="867">
        <v>0</v>
      </c>
      <c r="BF66" s="137">
        <f t="shared" si="18"/>
        <v>0</v>
      </c>
      <c r="BG66" s="284" t="str">
        <f t="shared" si="19"/>
        <v xml:space="preserve"> -</v>
      </c>
      <c r="BH66" s="854">
        <f t="shared" si="20"/>
        <v>159682</v>
      </c>
      <c r="BI66" s="855">
        <f t="shared" si="21"/>
        <v>22000</v>
      </c>
      <c r="BJ66" s="855">
        <f t="shared" si="22"/>
        <v>0</v>
      </c>
      <c r="BK66" s="382">
        <f t="shared" si="23"/>
        <v>0.1377738254781378</v>
      </c>
      <c r="BL66" s="284" t="str">
        <f t="shared" si="24"/>
        <v xml:space="preserve"> -</v>
      </c>
      <c r="BM66" s="832" t="s">
        <v>1226</v>
      </c>
      <c r="BN66" s="833" t="s">
        <v>1427</v>
      </c>
      <c r="BO66" s="834" t="s">
        <v>365</v>
      </c>
    </row>
    <row r="67" spans="2:67" ht="15" customHeight="1" thickBot="1">
      <c r="B67" s="803"/>
      <c r="C67" s="871"/>
      <c r="D67" s="170"/>
      <c r="E67" s="11"/>
      <c r="F67" s="12"/>
      <c r="G67" s="10"/>
      <c r="H67" s="10"/>
      <c r="I67" s="478"/>
      <c r="J67" s="75"/>
      <c r="K67" s="74"/>
      <c r="L67" s="76"/>
      <c r="M67" s="74"/>
      <c r="N67" s="76"/>
      <c r="O67" s="75"/>
      <c r="P67" s="226"/>
      <c r="Q67" s="226"/>
      <c r="R67" s="261"/>
      <c r="S67" s="226"/>
      <c r="T67" s="261"/>
      <c r="U67" s="226"/>
      <c r="V67" s="261"/>
      <c r="W67" s="226"/>
      <c r="X67" s="261"/>
      <c r="Y67" s="226"/>
      <c r="Z67" s="226"/>
      <c r="AA67" s="226"/>
      <c r="AB67" s="226"/>
      <c r="AC67" s="74"/>
      <c r="AD67" s="417"/>
      <c r="AE67" s="417"/>
      <c r="AF67" s="417"/>
      <c r="AG67" s="417"/>
      <c r="AH67" s="417"/>
      <c r="AI67" s="417"/>
      <c r="AJ67" s="417"/>
      <c r="AK67" s="507"/>
      <c r="AL67" s="417"/>
      <c r="AM67" s="488"/>
      <c r="AN67" s="77"/>
      <c r="AO67" s="77"/>
      <c r="AP67" s="77"/>
      <c r="AQ67" s="77"/>
      <c r="AR67" s="77"/>
      <c r="AS67" s="77"/>
      <c r="AT67" s="77"/>
      <c r="AU67" s="77"/>
      <c r="AV67" s="77"/>
      <c r="AW67" s="77"/>
      <c r="AX67" s="77"/>
      <c r="AY67" s="77"/>
      <c r="AZ67" s="77"/>
      <c r="BA67" s="77"/>
      <c r="BB67" s="77"/>
      <c r="BC67" s="77"/>
      <c r="BD67" s="77"/>
      <c r="BE67" s="77"/>
      <c r="BF67" s="77"/>
      <c r="BG67" s="77"/>
      <c r="BH67" s="78"/>
      <c r="BI67" s="78"/>
      <c r="BJ67" s="78"/>
      <c r="BK67" s="78"/>
      <c r="BL67" s="78"/>
      <c r="BM67" s="458"/>
      <c r="BN67" s="11"/>
      <c r="BO67" s="15"/>
    </row>
    <row r="68" spans="2:67" ht="45.75" customHeight="1">
      <c r="B68" s="803"/>
      <c r="C68" s="871"/>
      <c r="D68" s="916">
        <f>+RESUMEN!J49</f>
        <v>0.22451840145148969</v>
      </c>
      <c r="E68" s="709" t="s">
        <v>1006</v>
      </c>
      <c r="F68" s="632" t="s">
        <v>415</v>
      </c>
      <c r="G68" s="791">
        <v>10.5</v>
      </c>
      <c r="H68" s="694">
        <v>10</v>
      </c>
      <c r="I68" s="945">
        <f>+H68-G68</f>
        <v>-0.5</v>
      </c>
      <c r="J68" s="793">
        <f>+RESUMEN!J49+RESUMEN!J50</f>
        <v>0.42243506811815634</v>
      </c>
      <c r="K68" s="794" t="s">
        <v>366</v>
      </c>
      <c r="L68" s="111" t="s">
        <v>308</v>
      </c>
      <c r="M68" s="127">
        <v>2210707</v>
      </c>
      <c r="N68" s="111" t="s">
        <v>1466</v>
      </c>
      <c r="O68" s="33">
        <v>600</v>
      </c>
      <c r="P68" s="84">
        <v>1500</v>
      </c>
      <c r="Q68" s="84">
        <v>300</v>
      </c>
      <c r="R68" s="307">
        <f t="shared" si="25"/>
        <v>0.2</v>
      </c>
      <c r="S68" s="84">
        <v>400</v>
      </c>
      <c r="T68" s="307">
        <f t="shared" si="26"/>
        <v>0.26666666666666666</v>
      </c>
      <c r="U68" s="84">
        <v>400</v>
      </c>
      <c r="V68" s="309">
        <f t="shared" si="27"/>
        <v>0.26666666666666666</v>
      </c>
      <c r="W68" s="40">
        <v>400</v>
      </c>
      <c r="X68" s="316">
        <f t="shared" si="28"/>
        <v>0.26666666666666666</v>
      </c>
      <c r="Y68" s="46">
        <v>1300</v>
      </c>
      <c r="Z68" s="47">
        <v>0</v>
      </c>
      <c r="AA68" s="47">
        <v>0</v>
      </c>
      <c r="AB68" s="251">
        <v>0</v>
      </c>
      <c r="AC68" s="231">
        <f t="shared" si="1"/>
        <v>4.333333333333333</v>
      </c>
      <c r="AD68" s="795">
        <f t="shared" si="2"/>
        <v>1</v>
      </c>
      <c r="AE68" s="87">
        <f t="shared" si="3"/>
        <v>0</v>
      </c>
      <c r="AF68" s="795">
        <f t="shared" si="4"/>
        <v>0</v>
      </c>
      <c r="AG68" s="87">
        <f t="shared" si="5"/>
        <v>0</v>
      </c>
      <c r="AH68" s="795">
        <f t="shared" si="6"/>
        <v>0</v>
      </c>
      <c r="AI68" s="87">
        <f t="shared" si="7"/>
        <v>0</v>
      </c>
      <c r="AJ68" s="795">
        <f t="shared" si="8"/>
        <v>0</v>
      </c>
      <c r="AK68" s="919">
        <f>+SUM(Y68:AB68)/P68</f>
        <v>0.8666666666666667</v>
      </c>
      <c r="AL68" s="920">
        <f t="shared" si="10"/>
        <v>0.8666666666666667</v>
      </c>
      <c r="AM68" s="921">
        <f t="shared" si="11"/>
        <v>0.8666666666666667</v>
      </c>
      <c r="AN68" s="46">
        <v>273000</v>
      </c>
      <c r="AO68" s="84">
        <v>113249</v>
      </c>
      <c r="AP68" s="84">
        <v>0</v>
      </c>
      <c r="AQ68" s="135">
        <f t="shared" si="12"/>
        <v>0.41483150183150186</v>
      </c>
      <c r="AR68" s="283" t="str">
        <f t="shared" si="13"/>
        <v xml:space="preserve"> -</v>
      </c>
      <c r="AS68" s="47">
        <v>150000</v>
      </c>
      <c r="AT68" s="84">
        <v>0</v>
      </c>
      <c r="AU68" s="84">
        <v>0</v>
      </c>
      <c r="AV68" s="135">
        <f t="shared" si="14"/>
        <v>0</v>
      </c>
      <c r="AW68" s="283" t="str">
        <f t="shared" si="15"/>
        <v xml:space="preserve"> -</v>
      </c>
      <c r="AX68" s="46">
        <v>100000</v>
      </c>
      <c r="AY68" s="84">
        <v>0</v>
      </c>
      <c r="AZ68" s="84">
        <v>0</v>
      </c>
      <c r="BA68" s="135">
        <f t="shared" si="16"/>
        <v>0</v>
      </c>
      <c r="BB68" s="283" t="str">
        <f t="shared" si="17"/>
        <v xml:space="preserve"> -</v>
      </c>
      <c r="BC68" s="47">
        <v>104500</v>
      </c>
      <c r="BD68" s="84">
        <v>0</v>
      </c>
      <c r="BE68" s="84">
        <v>0</v>
      </c>
      <c r="BF68" s="135">
        <f t="shared" si="18"/>
        <v>0</v>
      </c>
      <c r="BG68" s="283" t="str">
        <f t="shared" si="19"/>
        <v xml:space="preserve"> -</v>
      </c>
      <c r="BH68" s="798">
        <f t="shared" si="20"/>
        <v>627500</v>
      </c>
      <c r="BI68" s="799">
        <f t="shared" si="21"/>
        <v>113249</v>
      </c>
      <c r="BJ68" s="799">
        <f t="shared" si="22"/>
        <v>0</v>
      </c>
      <c r="BK68" s="380">
        <f t="shared" si="23"/>
        <v>0.18047649402390439</v>
      </c>
      <c r="BL68" s="283" t="str">
        <f t="shared" si="24"/>
        <v xml:space="preserve"> -</v>
      </c>
      <c r="BM68" s="800" t="s">
        <v>1467</v>
      </c>
      <c r="BN68" s="801" t="s">
        <v>1398</v>
      </c>
      <c r="BO68" s="802" t="s">
        <v>1953</v>
      </c>
    </row>
    <row r="69" spans="2:67" ht="30" customHeight="1">
      <c r="B69" s="803"/>
      <c r="C69" s="871"/>
      <c r="D69" s="922"/>
      <c r="E69" s="710"/>
      <c r="F69" s="633"/>
      <c r="G69" s="705"/>
      <c r="H69" s="695"/>
      <c r="I69" s="700"/>
      <c r="J69" s="807"/>
      <c r="K69" s="808"/>
      <c r="L69" s="110" t="s">
        <v>309</v>
      </c>
      <c r="M69" s="122">
        <v>2210707</v>
      </c>
      <c r="N69" s="110" t="s">
        <v>1468</v>
      </c>
      <c r="O69" s="37">
        <v>0.3</v>
      </c>
      <c r="P69" s="79">
        <v>0.3</v>
      </c>
      <c r="Q69" s="79">
        <v>0.3</v>
      </c>
      <c r="R69" s="308">
        <v>0.25</v>
      </c>
      <c r="S69" s="79">
        <v>0.3</v>
      </c>
      <c r="T69" s="308">
        <v>0.25</v>
      </c>
      <c r="U69" s="79">
        <v>0.3</v>
      </c>
      <c r="V69" s="310">
        <v>0.25</v>
      </c>
      <c r="W69" s="116">
        <v>0.3</v>
      </c>
      <c r="X69" s="317">
        <v>0.25</v>
      </c>
      <c r="Y69" s="233">
        <v>0.05</v>
      </c>
      <c r="Z69" s="230">
        <v>0</v>
      </c>
      <c r="AA69" s="230">
        <v>0</v>
      </c>
      <c r="AB69" s="253">
        <v>0</v>
      </c>
      <c r="AC69" s="233">
        <f t="shared" si="1"/>
        <v>0.16666666666666669</v>
      </c>
      <c r="AD69" s="568">
        <f t="shared" si="2"/>
        <v>0.16666666666666669</v>
      </c>
      <c r="AE69" s="79">
        <f t="shared" si="3"/>
        <v>0</v>
      </c>
      <c r="AF69" s="568">
        <f t="shared" si="4"/>
        <v>0</v>
      </c>
      <c r="AG69" s="79">
        <f t="shared" si="5"/>
        <v>0</v>
      </c>
      <c r="AH69" s="568">
        <f t="shared" si="6"/>
        <v>0</v>
      </c>
      <c r="AI69" s="79">
        <f t="shared" si="7"/>
        <v>0</v>
      </c>
      <c r="AJ69" s="568">
        <f t="shared" si="8"/>
        <v>0</v>
      </c>
      <c r="AK69" s="925">
        <f t="shared" si="9"/>
        <v>4.1666666666666671E-2</v>
      </c>
      <c r="AL69" s="926">
        <f t="shared" si="10"/>
        <v>4.1666666666666671E-2</v>
      </c>
      <c r="AM69" s="927">
        <f t="shared" si="11"/>
        <v>4.1666666666666671E-2</v>
      </c>
      <c r="AN69" s="48">
        <v>85000</v>
      </c>
      <c r="AO69" s="54">
        <v>0</v>
      </c>
      <c r="AP69" s="54">
        <v>0</v>
      </c>
      <c r="AQ69" s="116">
        <f t="shared" si="12"/>
        <v>0</v>
      </c>
      <c r="AR69" s="277" t="str">
        <f t="shared" si="13"/>
        <v xml:space="preserve"> -</v>
      </c>
      <c r="AS69" s="49">
        <v>80000</v>
      </c>
      <c r="AT69" s="54">
        <v>0</v>
      </c>
      <c r="AU69" s="54">
        <v>0</v>
      </c>
      <c r="AV69" s="116">
        <f t="shared" si="14"/>
        <v>0</v>
      </c>
      <c r="AW69" s="277" t="str">
        <f t="shared" si="15"/>
        <v xml:space="preserve"> -</v>
      </c>
      <c r="AX69" s="48">
        <v>109202</v>
      </c>
      <c r="AY69" s="54">
        <v>0</v>
      </c>
      <c r="AZ69" s="54">
        <v>0</v>
      </c>
      <c r="BA69" s="116">
        <f t="shared" si="16"/>
        <v>0</v>
      </c>
      <c r="BB69" s="277" t="str">
        <f t="shared" si="17"/>
        <v xml:space="preserve"> -</v>
      </c>
      <c r="BC69" s="49">
        <v>70000</v>
      </c>
      <c r="BD69" s="54">
        <v>0</v>
      </c>
      <c r="BE69" s="54">
        <v>0</v>
      </c>
      <c r="BF69" s="116">
        <f t="shared" si="18"/>
        <v>0</v>
      </c>
      <c r="BG69" s="277" t="str">
        <f t="shared" si="19"/>
        <v xml:space="preserve"> -</v>
      </c>
      <c r="BH69" s="811">
        <f t="shared" si="20"/>
        <v>344202</v>
      </c>
      <c r="BI69" s="812">
        <f t="shared" si="21"/>
        <v>0</v>
      </c>
      <c r="BJ69" s="812">
        <f t="shared" si="22"/>
        <v>0</v>
      </c>
      <c r="BK69" s="381">
        <f t="shared" si="23"/>
        <v>0</v>
      </c>
      <c r="BL69" s="277" t="str">
        <f t="shared" si="24"/>
        <v xml:space="preserve"> -</v>
      </c>
      <c r="BM69" s="462" t="s">
        <v>1467</v>
      </c>
      <c r="BN69" s="186" t="s">
        <v>1398</v>
      </c>
      <c r="BO69" s="187" t="s">
        <v>1953</v>
      </c>
    </row>
    <row r="70" spans="2:67" ht="45.75" customHeight="1">
      <c r="B70" s="803"/>
      <c r="C70" s="871"/>
      <c r="D70" s="922"/>
      <c r="E70" s="710"/>
      <c r="F70" s="633"/>
      <c r="G70" s="705"/>
      <c r="H70" s="695"/>
      <c r="I70" s="700"/>
      <c r="J70" s="807"/>
      <c r="K70" s="808"/>
      <c r="L70" s="110" t="s">
        <v>310</v>
      </c>
      <c r="M70" s="122">
        <v>2210707</v>
      </c>
      <c r="N70" s="110" t="s">
        <v>1469</v>
      </c>
      <c r="O70" s="37">
        <v>1</v>
      </c>
      <c r="P70" s="79">
        <v>1</v>
      </c>
      <c r="Q70" s="79">
        <v>1</v>
      </c>
      <c r="R70" s="308">
        <v>0.25</v>
      </c>
      <c r="S70" s="79">
        <v>1</v>
      </c>
      <c r="T70" s="308">
        <v>0.25</v>
      </c>
      <c r="U70" s="79">
        <v>1</v>
      </c>
      <c r="V70" s="310">
        <v>0.25</v>
      </c>
      <c r="W70" s="116">
        <v>1</v>
      </c>
      <c r="X70" s="317">
        <v>0.25</v>
      </c>
      <c r="Y70" s="233">
        <v>1</v>
      </c>
      <c r="Z70" s="230">
        <v>1</v>
      </c>
      <c r="AA70" s="230">
        <v>0</v>
      </c>
      <c r="AB70" s="253">
        <v>0</v>
      </c>
      <c r="AC70" s="233">
        <f t="shared" si="1"/>
        <v>1</v>
      </c>
      <c r="AD70" s="568">
        <f t="shared" si="2"/>
        <v>1</v>
      </c>
      <c r="AE70" s="79">
        <f t="shared" si="3"/>
        <v>1</v>
      </c>
      <c r="AF70" s="568">
        <f t="shared" si="4"/>
        <v>1</v>
      </c>
      <c r="AG70" s="79">
        <f t="shared" si="5"/>
        <v>0</v>
      </c>
      <c r="AH70" s="568">
        <f t="shared" si="6"/>
        <v>0</v>
      </c>
      <c r="AI70" s="79">
        <f t="shared" si="7"/>
        <v>0</v>
      </c>
      <c r="AJ70" s="568">
        <f t="shared" si="8"/>
        <v>0</v>
      </c>
      <c r="AK70" s="925">
        <f t="shared" si="9"/>
        <v>0.5</v>
      </c>
      <c r="AL70" s="926">
        <f t="shared" si="10"/>
        <v>0.5</v>
      </c>
      <c r="AM70" s="927">
        <f t="shared" si="11"/>
        <v>0.5</v>
      </c>
      <c r="AN70" s="48">
        <v>90000</v>
      </c>
      <c r="AO70" s="54">
        <v>50000</v>
      </c>
      <c r="AP70" s="54">
        <v>0</v>
      </c>
      <c r="AQ70" s="116">
        <f t="shared" si="12"/>
        <v>0.55555555555555558</v>
      </c>
      <c r="AR70" s="277" t="str">
        <f t="shared" si="13"/>
        <v xml:space="preserve"> -</v>
      </c>
      <c r="AS70" s="49">
        <v>125000</v>
      </c>
      <c r="AT70" s="54">
        <v>122000</v>
      </c>
      <c r="AU70" s="54">
        <v>0</v>
      </c>
      <c r="AV70" s="116">
        <f t="shared" si="14"/>
        <v>0.97599999999999998</v>
      </c>
      <c r="AW70" s="277" t="str">
        <f t="shared" si="15"/>
        <v xml:space="preserve"> -</v>
      </c>
      <c r="AX70" s="48">
        <v>120000</v>
      </c>
      <c r="AY70" s="54">
        <v>0</v>
      </c>
      <c r="AZ70" s="54">
        <v>0</v>
      </c>
      <c r="BA70" s="116">
        <f t="shared" si="16"/>
        <v>0</v>
      </c>
      <c r="BB70" s="277" t="str">
        <f t="shared" si="17"/>
        <v xml:space="preserve"> -</v>
      </c>
      <c r="BC70" s="49">
        <v>125400</v>
      </c>
      <c r="BD70" s="54">
        <v>0</v>
      </c>
      <c r="BE70" s="54">
        <v>0</v>
      </c>
      <c r="BF70" s="116">
        <f t="shared" si="18"/>
        <v>0</v>
      </c>
      <c r="BG70" s="277" t="str">
        <f t="shared" si="19"/>
        <v xml:space="preserve"> -</v>
      </c>
      <c r="BH70" s="811">
        <f t="shared" si="20"/>
        <v>460400</v>
      </c>
      <c r="BI70" s="812">
        <f t="shared" si="21"/>
        <v>172000</v>
      </c>
      <c r="BJ70" s="812">
        <f t="shared" si="22"/>
        <v>0</v>
      </c>
      <c r="BK70" s="381">
        <f t="shared" si="23"/>
        <v>0.37358818418766288</v>
      </c>
      <c r="BL70" s="277" t="str">
        <f t="shared" si="24"/>
        <v xml:space="preserve"> -</v>
      </c>
      <c r="BM70" s="462" t="s">
        <v>1467</v>
      </c>
      <c r="BN70" s="186" t="s">
        <v>1398</v>
      </c>
      <c r="BO70" s="187" t="s">
        <v>1953</v>
      </c>
    </row>
    <row r="71" spans="2:67" ht="30" customHeight="1">
      <c r="B71" s="803"/>
      <c r="C71" s="871"/>
      <c r="D71" s="922"/>
      <c r="E71" s="710"/>
      <c r="F71" s="633"/>
      <c r="G71" s="705"/>
      <c r="H71" s="695"/>
      <c r="I71" s="700"/>
      <c r="J71" s="807"/>
      <c r="K71" s="808"/>
      <c r="L71" s="110" t="s">
        <v>311</v>
      </c>
      <c r="M71" s="122">
        <v>2210707</v>
      </c>
      <c r="N71" s="110" t="s">
        <v>1470</v>
      </c>
      <c r="O71" s="34">
        <v>4</v>
      </c>
      <c r="P71" s="54">
        <v>4</v>
      </c>
      <c r="Q71" s="54">
        <v>1</v>
      </c>
      <c r="R71" s="308">
        <f t="shared" si="25"/>
        <v>0.25</v>
      </c>
      <c r="S71" s="54">
        <v>1</v>
      </c>
      <c r="T71" s="308">
        <f t="shared" si="26"/>
        <v>0.25</v>
      </c>
      <c r="U71" s="54">
        <v>1</v>
      </c>
      <c r="V71" s="310">
        <f t="shared" si="27"/>
        <v>0.25</v>
      </c>
      <c r="W71" s="41">
        <v>1</v>
      </c>
      <c r="X71" s="317">
        <f t="shared" si="28"/>
        <v>0.25</v>
      </c>
      <c r="Y71" s="48">
        <v>1</v>
      </c>
      <c r="Z71" s="49">
        <v>0</v>
      </c>
      <c r="AA71" s="49">
        <v>0</v>
      </c>
      <c r="AB71" s="252">
        <v>0</v>
      </c>
      <c r="AC71" s="233">
        <f t="shared" si="1"/>
        <v>1</v>
      </c>
      <c r="AD71" s="568">
        <f t="shared" si="2"/>
        <v>1</v>
      </c>
      <c r="AE71" s="79">
        <f t="shared" si="3"/>
        <v>0</v>
      </c>
      <c r="AF71" s="568">
        <f t="shared" si="4"/>
        <v>0</v>
      </c>
      <c r="AG71" s="79">
        <f t="shared" si="5"/>
        <v>0</v>
      </c>
      <c r="AH71" s="568">
        <f t="shared" si="6"/>
        <v>0</v>
      </c>
      <c r="AI71" s="79">
        <f t="shared" si="7"/>
        <v>0</v>
      </c>
      <c r="AJ71" s="568">
        <f t="shared" si="8"/>
        <v>0</v>
      </c>
      <c r="AK71" s="925">
        <f>+SUM(Y71:AB71)/P71</f>
        <v>0.25</v>
      </c>
      <c r="AL71" s="926">
        <f t="shared" si="10"/>
        <v>0.25</v>
      </c>
      <c r="AM71" s="927">
        <f t="shared" si="11"/>
        <v>0.25</v>
      </c>
      <c r="AN71" s="48">
        <v>66000</v>
      </c>
      <c r="AO71" s="54">
        <v>66000</v>
      </c>
      <c r="AP71" s="54">
        <v>0</v>
      </c>
      <c r="AQ71" s="116">
        <f t="shared" si="12"/>
        <v>1</v>
      </c>
      <c r="AR71" s="277" t="str">
        <f t="shared" si="13"/>
        <v xml:space="preserve"> -</v>
      </c>
      <c r="AS71" s="49">
        <v>50000</v>
      </c>
      <c r="AT71" s="54">
        <v>0</v>
      </c>
      <c r="AU71" s="54">
        <v>0</v>
      </c>
      <c r="AV71" s="116">
        <f t="shared" si="14"/>
        <v>0</v>
      </c>
      <c r="AW71" s="277" t="str">
        <f t="shared" si="15"/>
        <v xml:space="preserve"> -</v>
      </c>
      <c r="AX71" s="48">
        <v>120000</v>
      </c>
      <c r="AY71" s="54">
        <v>0</v>
      </c>
      <c r="AZ71" s="54">
        <v>0</v>
      </c>
      <c r="BA71" s="116">
        <f t="shared" si="16"/>
        <v>0</v>
      </c>
      <c r="BB71" s="277" t="str">
        <f t="shared" si="17"/>
        <v xml:space="preserve"> -</v>
      </c>
      <c r="BC71" s="49">
        <v>125400</v>
      </c>
      <c r="BD71" s="54">
        <v>0</v>
      </c>
      <c r="BE71" s="54">
        <v>0</v>
      </c>
      <c r="BF71" s="116">
        <f t="shared" si="18"/>
        <v>0</v>
      </c>
      <c r="BG71" s="277" t="str">
        <f t="shared" si="19"/>
        <v xml:space="preserve"> -</v>
      </c>
      <c r="BH71" s="811">
        <f t="shared" si="20"/>
        <v>361400</v>
      </c>
      <c r="BI71" s="812">
        <f t="shared" si="21"/>
        <v>66000</v>
      </c>
      <c r="BJ71" s="812">
        <f t="shared" si="22"/>
        <v>0</v>
      </c>
      <c r="BK71" s="381">
        <f t="shared" si="23"/>
        <v>0.18262313226342003</v>
      </c>
      <c r="BL71" s="277" t="str">
        <f t="shared" si="24"/>
        <v xml:space="preserve"> -</v>
      </c>
      <c r="BM71" s="462" t="s">
        <v>1467</v>
      </c>
      <c r="BN71" s="186" t="s">
        <v>1398</v>
      </c>
      <c r="BO71" s="187" t="s">
        <v>1953</v>
      </c>
    </row>
    <row r="72" spans="2:67" ht="30" customHeight="1">
      <c r="B72" s="803"/>
      <c r="C72" s="871"/>
      <c r="D72" s="922"/>
      <c r="E72" s="710"/>
      <c r="F72" s="633"/>
      <c r="G72" s="705"/>
      <c r="H72" s="695"/>
      <c r="I72" s="700"/>
      <c r="J72" s="807"/>
      <c r="K72" s="808"/>
      <c r="L72" s="110" t="s">
        <v>372</v>
      </c>
      <c r="M72" s="122">
        <v>2210707</v>
      </c>
      <c r="N72" s="110" t="s">
        <v>1471</v>
      </c>
      <c r="O72" s="34">
        <v>4</v>
      </c>
      <c r="P72" s="54">
        <v>8</v>
      </c>
      <c r="Q72" s="54">
        <v>1</v>
      </c>
      <c r="R72" s="308">
        <f t="shared" si="25"/>
        <v>0.125</v>
      </c>
      <c r="S72" s="54">
        <v>2</v>
      </c>
      <c r="T72" s="308">
        <f t="shared" si="26"/>
        <v>0.25</v>
      </c>
      <c r="U72" s="54">
        <v>2</v>
      </c>
      <c r="V72" s="310">
        <f t="shared" si="27"/>
        <v>0.25</v>
      </c>
      <c r="W72" s="41">
        <v>3</v>
      </c>
      <c r="X72" s="317">
        <f t="shared" si="28"/>
        <v>0.375</v>
      </c>
      <c r="Y72" s="48">
        <v>0</v>
      </c>
      <c r="Z72" s="49">
        <v>0</v>
      </c>
      <c r="AA72" s="49">
        <v>0</v>
      </c>
      <c r="AB72" s="252">
        <v>0</v>
      </c>
      <c r="AC72" s="233">
        <f t="shared" si="1"/>
        <v>0</v>
      </c>
      <c r="AD72" s="568">
        <f t="shared" si="2"/>
        <v>0</v>
      </c>
      <c r="AE72" s="79">
        <f t="shared" si="3"/>
        <v>0</v>
      </c>
      <c r="AF72" s="568">
        <f t="shared" si="4"/>
        <v>0</v>
      </c>
      <c r="AG72" s="79">
        <f t="shared" si="5"/>
        <v>0</v>
      </c>
      <c r="AH72" s="568">
        <f t="shared" si="6"/>
        <v>0</v>
      </c>
      <c r="AI72" s="79">
        <f t="shared" si="7"/>
        <v>0</v>
      </c>
      <c r="AJ72" s="568">
        <f t="shared" si="8"/>
        <v>0</v>
      </c>
      <c r="AK72" s="925">
        <f>+SUM(Y72:AB72)/P72</f>
        <v>0</v>
      </c>
      <c r="AL72" s="926">
        <f t="shared" si="10"/>
        <v>0</v>
      </c>
      <c r="AM72" s="927">
        <f t="shared" si="11"/>
        <v>0</v>
      </c>
      <c r="AN72" s="48">
        <v>10000</v>
      </c>
      <c r="AO72" s="54">
        <v>0</v>
      </c>
      <c r="AP72" s="54">
        <v>0</v>
      </c>
      <c r="AQ72" s="116">
        <f t="shared" si="12"/>
        <v>0</v>
      </c>
      <c r="AR72" s="277" t="str">
        <f t="shared" si="13"/>
        <v xml:space="preserve"> -</v>
      </c>
      <c r="AS72" s="49">
        <v>40000</v>
      </c>
      <c r="AT72" s="54">
        <v>0</v>
      </c>
      <c r="AU72" s="54">
        <v>0</v>
      </c>
      <c r="AV72" s="116">
        <f t="shared" si="14"/>
        <v>0</v>
      </c>
      <c r="AW72" s="277" t="str">
        <f t="shared" si="15"/>
        <v xml:space="preserve"> -</v>
      </c>
      <c r="AX72" s="48">
        <v>21840</v>
      </c>
      <c r="AY72" s="54">
        <v>0</v>
      </c>
      <c r="AZ72" s="54">
        <v>0</v>
      </c>
      <c r="BA72" s="116">
        <f t="shared" si="16"/>
        <v>0</v>
      </c>
      <c r="BB72" s="277" t="str">
        <f t="shared" si="17"/>
        <v xml:space="preserve"> -</v>
      </c>
      <c r="BC72" s="49">
        <v>22823</v>
      </c>
      <c r="BD72" s="54">
        <v>0</v>
      </c>
      <c r="BE72" s="54">
        <v>0</v>
      </c>
      <c r="BF72" s="116">
        <f t="shared" si="18"/>
        <v>0</v>
      </c>
      <c r="BG72" s="277" t="str">
        <f t="shared" si="19"/>
        <v xml:space="preserve"> -</v>
      </c>
      <c r="BH72" s="811">
        <f t="shared" si="20"/>
        <v>94663</v>
      </c>
      <c r="BI72" s="812">
        <f t="shared" si="21"/>
        <v>0</v>
      </c>
      <c r="BJ72" s="812">
        <f t="shared" si="22"/>
        <v>0</v>
      </c>
      <c r="BK72" s="381">
        <f t="shared" si="23"/>
        <v>0</v>
      </c>
      <c r="BL72" s="277" t="str">
        <f t="shared" si="24"/>
        <v xml:space="preserve"> -</v>
      </c>
      <c r="BM72" s="462" t="s">
        <v>1467</v>
      </c>
      <c r="BN72" s="186" t="s">
        <v>1398</v>
      </c>
      <c r="BO72" s="187" t="s">
        <v>1953</v>
      </c>
    </row>
    <row r="73" spans="2:67" ht="30" customHeight="1">
      <c r="B73" s="803"/>
      <c r="C73" s="871"/>
      <c r="D73" s="922"/>
      <c r="E73" s="710"/>
      <c r="F73" s="633"/>
      <c r="G73" s="705"/>
      <c r="H73" s="695"/>
      <c r="I73" s="700"/>
      <c r="J73" s="807"/>
      <c r="K73" s="808"/>
      <c r="L73" s="110" t="s">
        <v>312</v>
      </c>
      <c r="M73" s="122">
        <v>2210707</v>
      </c>
      <c r="N73" s="110" t="s">
        <v>1472</v>
      </c>
      <c r="O73" s="34">
        <v>0</v>
      </c>
      <c r="P73" s="54">
        <v>4</v>
      </c>
      <c r="Q73" s="54">
        <v>1</v>
      </c>
      <c r="R73" s="308">
        <f t="shared" si="25"/>
        <v>0.25</v>
      </c>
      <c r="S73" s="54">
        <v>1</v>
      </c>
      <c r="T73" s="308">
        <f t="shared" si="26"/>
        <v>0.25</v>
      </c>
      <c r="U73" s="54">
        <v>1</v>
      </c>
      <c r="V73" s="310">
        <f t="shared" si="27"/>
        <v>0.25</v>
      </c>
      <c r="W73" s="41">
        <v>1</v>
      </c>
      <c r="X73" s="317">
        <f t="shared" si="28"/>
        <v>0.25</v>
      </c>
      <c r="Y73" s="48">
        <v>1</v>
      </c>
      <c r="Z73" s="49">
        <v>0</v>
      </c>
      <c r="AA73" s="49">
        <v>0</v>
      </c>
      <c r="AB73" s="252">
        <v>0</v>
      </c>
      <c r="AC73" s="233">
        <f t="shared" si="1"/>
        <v>1</v>
      </c>
      <c r="AD73" s="568">
        <f t="shared" si="2"/>
        <v>1</v>
      </c>
      <c r="AE73" s="79">
        <f t="shared" si="3"/>
        <v>0</v>
      </c>
      <c r="AF73" s="568">
        <f t="shared" si="4"/>
        <v>0</v>
      </c>
      <c r="AG73" s="79">
        <f t="shared" si="5"/>
        <v>0</v>
      </c>
      <c r="AH73" s="568">
        <f t="shared" si="6"/>
        <v>0</v>
      </c>
      <c r="AI73" s="79">
        <f t="shared" si="7"/>
        <v>0</v>
      </c>
      <c r="AJ73" s="568">
        <f t="shared" si="8"/>
        <v>0</v>
      </c>
      <c r="AK73" s="925">
        <f>+SUM(Y73:AB73)/P73</f>
        <v>0.25</v>
      </c>
      <c r="AL73" s="926">
        <f t="shared" si="10"/>
        <v>0.25</v>
      </c>
      <c r="AM73" s="927">
        <f t="shared" si="11"/>
        <v>0.25</v>
      </c>
      <c r="AN73" s="48">
        <v>267337</v>
      </c>
      <c r="AO73" s="54">
        <v>267337</v>
      </c>
      <c r="AP73" s="54">
        <v>0</v>
      </c>
      <c r="AQ73" s="116">
        <f t="shared" si="12"/>
        <v>1</v>
      </c>
      <c r="AR73" s="277" t="str">
        <f t="shared" si="13"/>
        <v xml:space="preserve"> -</v>
      </c>
      <c r="AS73" s="49">
        <v>400000</v>
      </c>
      <c r="AT73" s="54">
        <v>0</v>
      </c>
      <c r="AU73" s="54">
        <v>0</v>
      </c>
      <c r="AV73" s="116">
        <f t="shared" si="14"/>
        <v>0</v>
      </c>
      <c r="AW73" s="277" t="str">
        <f t="shared" si="15"/>
        <v xml:space="preserve"> -</v>
      </c>
      <c r="AX73" s="48">
        <v>180000</v>
      </c>
      <c r="AY73" s="54">
        <v>0</v>
      </c>
      <c r="AZ73" s="54">
        <v>0</v>
      </c>
      <c r="BA73" s="116">
        <f t="shared" si="16"/>
        <v>0</v>
      </c>
      <c r="BB73" s="277" t="str">
        <f t="shared" si="17"/>
        <v xml:space="preserve"> -</v>
      </c>
      <c r="BC73" s="49">
        <v>188100</v>
      </c>
      <c r="BD73" s="54">
        <v>0</v>
      </c>
      <c r="BE73" s="54">
        <v>0</v>
      </c>
      <c r="BF73" s="116">
        <f t="shared" si="18"/>
        <v>0</v>
      </c>
      <c r="BG73" s="277" t="str">
        <f t="shared" si="19"/>
        <v xml:space="preserve"> -</v>
      </c>
      <c r="BH73" s="811">
        <f t="shared" si="20"/>
        <v>1035437</v>
      </c>
      <c r="BI73" s="812">
        <f t="shared" si="21"/>
        <v>267337</v>
      </c>
      <c r="BJ73" s="812">
        <f t="shared" si="22"/>
        <v>0</v>
      </c>
      <c r="BK73" s="381">
        <f t="shared" si="23"/>
        <v>0.25818760581281142</v>
      </c>
      <c r="BL73" s="277" t="str">
        <f t="shared" si="24"/>
        <v xml:space="preserve"> -</v>
      </c>
      <c r="BM73" s="462" t="s">
        <v>1467</v>
      </c>
      <c r="BN73" s="186" t="s">
        <v>1398</v>
      </c>
      <c r="BO73" s="187" t="s">
        <v>1953</v>
      </c>
    </row>
    <row r="74" spans="2:67" ht="60" customHeight="1">
      <c r="B74" s="803"/>
      <c r="C74" s="871"/>
      <c r="D74" s="922"/>
      <c r="E74" s="710"/>
      <c r="F74" s="633"/>
      <c r="G74" s="705"/>
      <c r="H74" s="695"/>
      <c r="I74" s="700"/>
      <c r="J74" s="807"/>
      <c r="K74" s="808"/>
      <c r="L74" s="110" t="s">
        <v>313</v>
      </c>
      <c r="M74" s="122">
        <v>2210707</v>
      </c>
      <c r="N74" s="110" t="s">
        <v>1473</v>
      </c>
      <c r="O74" s="37">
        <v>0</v>
      </c>
      <c r="P74" s="79">
        <v>1</v>
      </c>
      <c r="Q74" s="79">
        <v>1</v>
      </c>
      <c r="R74" s="308">
        <v>0.25</v>
      </c>
      <c r="S74" s="79">
        <v>1</v>
      </c>
      <c r="T74" s="308">
        <v>0.25</v>
      </c>
      <c r="U74" s="79">
        <v>1</v>
      </c>
      <c r="V74" s="310">
        <v>0.25</v>
      </c>
      <c r="W74" s="116">
        <v>1</v>
      </c>
      <c r="X74" s="317">
        <v>0.25</v>
      </c>
      <c r="Y74" s="233">
        <v>0.5</v>
      </c>
      <c r="Z74" s="230">
        <v>0.1</v>
      </c>
      <c r="AA74" s="230">
        <v>0</v>
      </c>
      <c r="AB74" s="253">
        <v>0</v>
      </c>
      <c r="AC74" s="233">
        <f t="shared" si="1"/>
        <v>0.5</v>
      </c>
      <c r="AD74" s="568">
        <f t="shared" si="2"/>
        <v>0.5</v>
      </c>
      <c r="AE74" s="79">
        <f t="shared" si="3"/>
        <v>0.1</v>
      </c>
      <c r="AF74" s="568">
        <f t="shared" si="4"/>
        <v>0.1</v>
      </c>
      <c r="AG74" s="79">
        <f t="shared" si="5"/>
        <v>0</v>
      </c>
      <c r="AH74" s="568">
        <f t="shared" si="6"/>
        <v>0</v>
      </c>
      <c r="AI74" s="79">
        <f t="shared" si="7"/>
        <v>0</v>
      </c>
      <c r="AJ74" s="568">
        <f t="shared" si="8"/>
        <v>0</v>
      </c>
      <c r="AK74" s="925">
        <f t="shared" si="9"/>
        <v>0.15</v>
      </c>
      <c r="AL74" s="926">
        <f t="shared" si="10"/>
        <v>0.15</v>
      </c>
      <c r="AM74" s="927">
        <f t="shared" si="11"/>
        <v>0.15</v>
      </c>
      <c r="AN74" s="48">
        <v>232166</v>
      </c>
      <c r="AO74" s="54">
        <v>232166</v>
      </c>
      <c r="AP74" s="54">
        <v>0</v>
      </c>
      <c r="AQ74" s="116">
        <f t="shared" si="12"/>
        <v>1</v>
      </c>
      <c r="AR74" s="277" t="str">
        <f t="shared" si="13"/>
        <v xml:space="preserve"> -</v>
      </c>
      <c r="AS74" s="49">
        <v>60000</v>
      </c>
      <c r="AT74" s="54">
        <v>55650</v>
      </c>
      <c r="AU74" s="54">
        <v>0</v>
      </c>
      <c r="AV74" s="116">
        <f t="shared" si="14"/>
        <v>0.92749999999999999</v>
      </c>
      <c r="AW74" s="277" t="str">
        <f t="shared" si="15"/>
        <v xml:space="preserve"> -</v>
      </c>
      <c r="AX74" s="48">
        <v>0</v>
      </c>
      <c r="AY74" s="54">
        <v>0</v>
      </c>
      <c r="AZ74" s="54">
        <v>0</v>
      </c>
      <c r="BA74" s="116" t="str">
        <f t="shared" si="16"/>
        <v xml:space="preserve"> -</v>
      </c>
      <c r="BB74" s="277" t="str">
        <f t="shared" si="17"/>
        <v xml:space="preserve"> -</v>
      </c>
      <c r="BC74" s="49">
        <v>0</v>
      </c>
      <c r="BD74" s="54">
        <v>0</v>
      </c>
      <c r="BE74" s="54">
        <v>0</v>
      </c>
      <c r="BF74" s="116" t="str">
        <f t="shared" si="18"/>
        <v xml:space="preserve"> -</v>
      </c>
      <c r="BG74" s="277" t="str">
        <f t="shared" si="19"/>
        <v xml:space="preserve"> -</v>
      </c>
      <c r="BH74" s="811">
        <f t="shared" si="20"/>
        <v>292166</v>
      </c>
      <c r="BI74" s="812">
        <f t="shared" si="21"/>
        <v>287816</v>
      </c>
      <c r="BJ74" s="812">
        <f t="shared" si="22"/>
        <v>0</v>
      </c>
      <c r="BK74" s="381">
        <f t="shared" si="23"/>
        <v>0.98511120390462958</v>
      </c>
      <c r="BL74" s="277" t="str">
        <f t="shared" si="24"/>
        <v xml:space="preserve"> -</v>
      </c>
      <c r="BM74" s="462" t="s">
        <v>1467</v>
      </c>
      <c r="BN74" s="186" t="s">
        <v>1398</v>
      </c>
      <c r="BO74" s="187" t="s">
        <v>1953</v>
      </c>
    </row>
    <row r="75" spans="2:67" ht="30" customHeight="1">
      <c r="B75" s="803"/>
      <c r="C75" s="871"/>
      <c r="D75" s="922"/>
      <c r="E75" s="710"/>
      <c r="F75" s="633" t="s">
        <v>416</v>
      </c>
      <c r="G75" s="705">
        <v>10.3</v>
      </c>
      <c r="H75" s="695">
        <v>10</v>
      </c>
      <c r="I75" s="700">
        <f>+H75-G75</f>
        <v>-0.30000000000000071</v>
      </c>
      <c r="J75" s="807"/>
      <c r="K75" s="808"/>
      <c r="L75" s="110" t="s">
        <v>314</v>
      </c>
      <c r="M75" s="122">
        <v>2210707</v>
      </c>
      <c r="N75" s="110" t="s">
        <v>1474</v>
      </c>
      <c r="O75" s="34">
        <v>0</v>
      </c>
      <c r="P75" s="54">
        <v>1</v>
      </c>
      <c r="Q75" s="54">
        <v>0</v>
      </c>
      <c r="R75" s="308">
        <v>0</v>
      </c>
      <c r="S75" s="54">
        <v>1</v>
      </c>
      <c r="T75" s="308">
        <v>0.33</v>
      </c>
      <c r="U75" s="54">
        <v>1</v>
      </c>
      <c r="V75" s="310">
        <v>0.33</v>
      </c>
      <c r="W75" s="41">
        <v>1</v>
      </c>
      <c r="X75" s="317">
        <v>0.34</v>
      </c>
      <c r="Y75" s="48">
        <v>0</v>
      </c>
      <c r="Z75" s="49">
        <v>0</v>
      </c>
      <c r="AA75" s="49">
        <v>0</v>
      </c>
      <c r="AB75" s="252">
        <v>0</v>
      </c>
      <c r="AC75" s="233" t="str">
        <f t="shared" si="1"/>
        <v xml:space="preserve"> -</v>
      </c>
      <c r="AD75" s="568" t="str">
        <f t="shared" si="2"/>
        <v xml:space="preserve"> -</v>
      </c>
      <c r="AE75" s="79">
        <f t="shared" si="3"/>
        <v>0</v>
      </c>
      <c r="AF75" s="568">
        <f t="shared" si="4"/>
        <v>0</v>
      </c>
      <c r="AG75" s="79">
        <f t="shared" si="5"/>
        <v>0</v>
      </c>
      <c r="AH75" s="568">
        <f t="shared" si="6"/>
        <v>0</v>
      </c>
      <c r="AI75" s="79">
        <f t="shared" si="7"/>
        <v>0</v>
      </c>
      <c r="AJ75" s="568">
        <f t="shared" si="8"/>
        <v>0</v>
      </c>
      <c r="AK75" s="925">
        <f>+AVERAGE(Z75:AB75)/P75</f>
        <v>0</v>
      </c>
      <c r="AL75" s="926">
        <f t="shared" si="10"/>
        <v>0</v>
      </c>
      <c r="AM75" s="927">
        <f t="shared" si="11"/>
        <v>0</v>
      </c>
      <c r="AN75" s="48">
        <v>200000</v>
      </c>
      <c r="AO75" s="54">
        <v>0</v>
      </c>
      <c r="AP75" s="54">
        <v>0</v>
      </c>
      <c r="AQ75" s="116">
        <f t="shared" si="12"/>
        <v>0</v>
      </c>
      <c r="AR75" s="277" t="str">
        <f t="shared" si="13"/>
        <v xml:space="preserve"> -</v>
      </c>
      <c r="AS75" s="49">
        <v>279500</v>
      </c>
      <c r="AT75" s="54">
        <v>0</v>
      </c>
      <c r="AU75" s="54">
        <v>0</v>
      </c>
      <c r="AV75" s="116">
        <f t="shared" si="14"/>
        <v>0</v>
      </c>
      <c r="AW75" s="277" t="str">
        <f t="shared" si="15"/>
        <v xml:space="preserve"> -</v>
      </c>
      <c r="AX75" s="48">
        <v>200000</v>
      </c>
      <c r="AY75" s="54">
        <v>0</v>
      </c>
      <c r="AZ75" s="54">
        <v>0</v>
      </c>
      <c r="BA75" s="116">
        <f t="shared" si="16"/>
        <v>0</v>
      </c>
      <c r="BB75" s="277" t="str">
        <f t="shared" si="17"/>
        <v xml:space="preserve"> -</v>
      </c>
      <c r="BC75" s="49">
        <v>209000</v>
      </c>
      <c r="BD75" s="54">
        <v>0</v>
      </c>
      <c r="BE75" s="54">
        <v>0</v>
      </c>
      <c r="BF75" s="116">
        <f t="shared" si="18"/>
        <v>0</v>
      </c>
      <c r="BG75" s="277" t="str">
        <f t="shared" si="19"/>
        <v xml:space="preserve"> -</v>
      </c>
      <c r="BH75" s="811">
        <f t="shared" si="20"/>
        <v>888500</v>
      </c>
      <c r="BI75" s="812">
        <f t="shared" si="21"/>
        <v>0</v>
      </c>
      <c r="BJ75" s="812">
        <f t="shared" si="22"/>
        <v>0</v>
      </c>
      <c r="BK75" s="381">
        <f t="shared" si="23"/>
        <v>0</v>
      </c>
      <c r="BL75" s="277" t="str">
        <f t="shared" si="24"/>
        <v xml:space="preserve"> -</v>
      </c>
      <c r="BM75" s="462" t="s">
        <v>1467</v>
      </c>
      <c r="BN75" s="186" t="s">
        <v>1398</v>
      </c>
      <c r="BO75" s="187" t="s">
        <v>1953</v>
      </c>
    </row>
    <row r="76" spans="2:67" ht="30" customHeight="1">
      <c r="B76" s="803"/>
      <c r="C76" s="871"/>
      <c r="D76" s="922"/>
      <c r="E76" s="710"/>
      <c r="F76" s="633"/>
      <c r="G76" s="705"/>
      <c r="H76" s="695"/>
      <c r="I76" s="700"/>
      <c r="J76" s="807"/>
      <c r="K76" s="808"/>
      <c r="L76" s="110" t="s">
        <v>315</v>
      </c>
      <c r="M76" s="122">
        <v>2210707</v>
      </c>
      <c r="N76" s="110" t="s">
        <v>1475</v>
      </c>
      <c r="O76" s="34">
        <v>1</v>
      </c>
      <c r="P76" s="54">
        <v>1</v>
      </c>
      <c r="Q76" s="54">
        <v>0</v>
      </c>
      <c r="R76" s="308">
        <f t="shared" si="25"/>
        <v>0</v>
      </c>
      <c r="S76" s="54">
        <v>1</v>
      </c>
      <c r="T76" s="308">
        <f t="shared" si="26"/>
        <v>1</v>
      </c>
      <c r="U76" s="54">
        <v>0</v>
      </c>
      <c r="V76" s="310">
        <f t="shared" si="27"/>
        <v>0</v>
      </c>
      <c r="W76" s="41">
        <v>0</v>
      </c>
      <c r="X76" s="317">
        <f t="shared" si="28"/>
        <v>0</v>
      </c>
      <c r="Y76" s="48">
        <v>0</v>
      </c>
      <c r="Z76" s="49">
        <v>0</v>
      </c>
      <c r="AA76" s="49">
        <v>0</v>
      </c>
      <c r="AB76" s="252">
        <v>0</v>
      </c>
      <c r="AC76" s="233" t="str">
        <f t="shared" ref="AC76:AC139" si="29">IF(Q76=0," -",Y76/Q76)</f>
        <v xml:space="preserve"> -</v>
      </c>
      <c r="AD76" s="568" t="str">
        <f t="shared" ref="AD76:AD139" si="30">IF(Q76=0," -",IF(AC76&gt;100%,100%,AC76))</f>
        <v xml:space="preserve"> -</v>
      </c>
      <c r="AE76" s="79">
        <f t="shared" ref="AE76:AE139" si="31">IF(S76=0," -",Z76/S76)</f>
        <v>0</v>
      </c>
      <c r="AF76" s="568">
        <f t="shared" ref="AF76:AF139" si="32">IF(S76=0," -",IF(AE76&gt;100%,100%,AE76))</f>
        <v>0</v>
      </c>
      <c r="AG76" s="79" t="str">
        <f t="shared" ref="AG76:AG139" si="33">IF(U76=0," -",AA76/U76)</f>
        <v xml:space="preserve"> -</v>
      </c>
      <c r="AH76" s="568" t="str">
        <f t="shared" ref="AH76:AH139" si="34">IF(U76=0," -",IF(AG76&gt;100%,100%,AG76))</f>
        <v xml:space="preserve"> -</v>
      </c>
      <c r="AI76" s="79" t="str">
        <f t="shared" ref="AI76:AI139" si="35">IF(W76=0," -",AB76/W76)</f>
        <v xml:space="preserve"> -</v>
      </c>
      <c r="AJ76" s="568" t="str">
        <f t="shared" ref="AJ76:AJ139" si="36">IF(W76=0," -",IF(AI76&gt;100%,100%,AI76))</f>
        <v xml:space="preserve"> -</v>
      </c>
      <c r="AK76" s="925">
        <f>+SUM(Y76:AB76)/P76</f>
        <v>0</v>
      </c>
      <c r="AL76" s="926">
        <f t="shared" ref="AL76:AL139" si="37">+IF(AK76&gt;100%,100%,AK76)</f>
        <v>0</v>
      </c>
      <c r="AM76" s="927">
        <f t="shared" ref="AM76:AM139" si="38">+AL76</f>
        <v>0</v>
      </c>
      <c r="AN76" s="48">
        <v>8000</v>
      </c>
      <c r="AO76" s="54">
        <v>0</v>
      </c>
      <c r="AP76" s="54">
        <v>0</v>
      </c>
      <c r="AQ76" s="116">
        <f t="shared" si="12"/>
        <v>0</v>
      </c>
      <c r="AR76" s="277" t="str">
        <f t="shared" si="13"/>
        <v xml:space="preserve"> -</v>
      </c>
      <c r="AS76" s="49">
        <v>10000</v>
      </c>
      <c r="AT76" s="54">
        <v>0</v>
      </c>
      <c r="AU76" s="54">
        <v>0</v>
      </c>
      <c r="AV76" s="116">
        <f t="shared" si="14"/>
        <v>0</v>
      </c>
      <c r="AW76" s="277" t="str">
        <f t="shared" si="15"/>
        <v xml:space="preserve"> -</v>
      </c>
      <c r="AX76" s="48">
        <v>0</v>
      </c>
      <c r="AY76" s="54">
        <v>0</v>
      </c>
      <c r="AZ76" s="54">
        <v>0</v>
      </c>
      <c r="BA76" s="116" t="str">
        <f t="shared" si="16"/>
        <v xml:space="preserve"> -</v>
      </c>
      <c r="BB76" s="277" t="str">
        <f t="shared" si="17"/>
        <v xml:space="preserve"> -</v>
      </c>
      <c r="BC76" s="49">
        <v>0</v>
      </c>
      <c r="BD76" s="54">
        <v>0</v>
      </c>
      <c r="BE76" s="54">
        <v>0</v>
      </c>
      <c r="BF76" s="116" t="str">
        <f t="shared" si="18"/>
        <v xml:space="preserve"> -</v>
      </c>
      <c r="BG76" s="277" t="str">
        <f t="shared" si="19"/>
        <v xml:space="preserve"> -</v>
      </c>
      <c r="BH76" s="811">
        <f t="shared" si="20"/>
        <v>18000</v>
      </c>
      <c r="BI76" s="812">
        <f t="shared" si="21"/>
        <v>0</v>
      </c>
      <c r="BJ76" s="812">
        <f t="shared" si="22"/>
        <v>0</v>
      </c>
      <c r="BK76" s="381">
        <f t="shared" si="23"/>
        <v>0</v>
      </c>
      <c r="BL76" s="277" t="str">
        <f t="shared" si="24"/>
        <v xml:space="preserve"> -</v>
      </c>
      <c r="BM76" s="462" t="s">
        <v>1467</v>
      </c>
      <c r="BN76" s="186" t="s">
        <v>1398</v>
      </c>
      <c r="BO76" s="187" t="s">
        <v>1953</v>
      </c>
    </row>
    <row r="77" spans="2:67" ht="30" customHeight="1">
      <c r="B77" s="803"/>
      <c r="C77" s="871"/>
      <c r="D77" s="922"/>
      <c r="E77" s="710"/>
      <c r="F77" s="633"/>
      <c r="G77" s="705"/>
      <c r="H77" s="695"/>
      <c r="I77" s="700"/>
      <c r="J77" s="807"/>
      <c r="K77" s="808"/>
      <c r="L77" s="110" t="s">
        <v>316</v>
      </c>
      <c r="M77" s="122">
        <v>2210869</v>
      </c>
      <c r="N77" s="110" t="s">
        <v>1476</v>
      </c>
      <c r="O77" s="34">
        <v>1</v>
      </c>
      <c r="P77" s="54">
        <v>1</v>
      </c>
      <c r="Q77" s="54">
        <v>1</v>
      </c>
      <c r="R77" s="308">
        <v>0.25</v>
      </c>
      <c r="S77" s="54">
        <v>1</v>
      </c>
      <c r="T77" s="308">
        <v>0.25</v>
      </c>
      <c r="U77" s="54">
        <v>1</v>
      </c>
      <c r="V77" s="310">
        <v>0.25</v>
      </c>
      <c r="W77" s="41">
        <v>1</v>
      </c>
      <c r="X77" s="317">
        <v>0.25</v>
      </c>
      <c r="Y77" s="48">
        <v>0</v>
      </c>
      <c r="Z77" s="49">
        <v>0</v>
      </c>
      <c r="AA77" s="49">
        <v>0</v>
      </c>
      <c r="AB77" s="252">
        <v>0</v>
      </c>
      <c r="AC77" s="233">
        <f t="shared" si="29"/>
        <v>0</v>
      </c>
      <c r="AD77" s="568">
        <f t="shared" si="30"/>
        <v>0</v>
      </c>
      <c r="AE77" s="79">
        <f t="shared" si="31"/>
        <v>0</v>
      </c>
      <c r="AF77" s="568">
        <f t="shared" si="32"/>
        <v>0</v>
      </c>
      <c r="AG77" s="79">
        <f t="shared" si="33"/>
        <v>0</v>
      </c>
      <c r="AH77" s="568">
        <f t="shared" si="34"/>
        <v>0</v>
      </c>
      <c r="AI77" s="79">
        <f t="shared" si="35"/>
        <v>0</v>
      </c>
      <c r="AJ77" s="568">
        <f t="shared" si="36"/>
        <v>0</v>
      </c>
      <c r="AK77" s="925">
        <f t="shared" ref="AK77:AK139" si="39">+AVERAGE(Y77:AB77)/P77</f>
        <v>0</v>
      </c>
      <c r="AL77" s="926">
        <f t="shared" si="37"/>
        <v>0</v>
      </c>
      <c r="AM77" s="927">
        <f t="shared" si="38"/>
        <v>0</v>
      </c>
      <c r="AN77" s="48">
        <v>20000</v>
      </c>
      <c r="AO77" s="54">
        <v>0</v>
      </c>
      <c r="AP77" s="54">
        <v>0</v>
      </c>
      <c r="AQ77" s="116">
        <f t="shared" ref="AQ77:AQ140" si="40">IF(AN77=0," -",AO77/AN77)</f>
        <v>0</v>
      </c>
      <c r="AR77" s="277" t="str">
        <f t="shared" ref="AR77:AR140" si="41">IF(AP77=0," -",IF(AO77=0,100%,AP77/AO77))</f>
        <v xml:space="preserve"> -</v>
      </c>
      <c r="AS77" s="49">
        <v>30000</v>
      </c>
      <c r="AT77" s="54">
        <v>0</v>
      </c>
      <c r="AU77" s="54">
        <v>0</v>
      </c>
      <c r="AV77" s="116">
        <f t="shared" ref="AV77:AV140" si="42">IF(AS77=0," -",AT77/AS77)</f>
        <v>0</v>
      </c>
      <c r="AW77" s="277" t="str">
        <f t="shared" ref="AW77:AW140" si="43">IF(AU77=0," -",IF(AT77=0,100%,AU77/AT77))</f>
        <v xml:space="preserve"> -</v>
      </c>
      <c r="AX77" s="48">
        <v>21480</v>
      </c>
      <c r="AY77" s="54">
        <v>0</v>
      </c>
      <c r="AZ77" s="54">
        <v>0</v>
      </c>
      <c r="BA77" s="116">
        <f t="shared" ref="BA77:BA140" si="44">IF(AX77=0," -",AY77/AX77)</f>
        <v>0</v>
      </c>
      <c r="BB77" s="277" t="str">
        <f t="shared" ref="BB77:BB140" si="45">IF(AZ77=0," -",IF(AY77=0,100%,AZ77/AY77))</f>
        <v xml:space="preserve"> -</v>
      </c>
      <c r="BC77" s="49">
        <v>22823</v>
      </c>
      <c r="BD77" s="54">
        <v>0</v>
      </c>
      <c r="BE77" s="54">
        <v>0</v>
      </c>
      <c r="BF77" s="116">
        <f t="shared" ref="BF77:BF140" si="46">IF(BC77=0," -",BD77/BC77)</f>
        <v>0</v>
      </c>
      <c r="BG77" s="277" t="str">
        <f t="shared" ref="BG77:BG140" si="47">IF(BE77=0," -",IF(BD77=0,100%,BE77/BD77))</f>
        <v xml:space="preserve"> -</v>
      </c>
      <c r="BH77" s="811">
        <f t="shared" ref="BH77:BH140" si="48">+AN77+AS77+AX77+BC77</f>
        <v>94303</v>
      </c>
      <c r="BI77" s="812">
        <f t="shared" ref="BI77:BI140" si="49">+AO77+AT77+AY77+BD77</f>
        <v>0</v>
      </c>
      <c r="BJ77" s="812">
        <f t="shared" ref="BJ77:BJ140" si="50">+AP77+AU77+AZ77+BE77</f>
        <v>0</v>
      </c>
      <c r="BK77" s="381">
        <f t="shared" ref="BK77:BK140" si="51">IF(BH77=0," -",BI77/BH77)</f>
        <v>0</v>
      </c>
      <c r="BL77" s="277" t="str">
        <f t="shared" ref="BL77:BL140" si="52">IF(BJ77=0," -",IF(BI77=0,100%,BJ77/BI77))</f>
        <v xml:space="preserve"> -</v>
      </c>
      <c r="BM77" s="462" t="s">
        <v>1467</v>
      </c>
      <c r="BN77" s="186" t="s">
        <v>1398</v>
      </c>
      <c r="BO77" s="187" t="s">
        <v>1953</v>
      </c>
    </row>
    <row r="78" spans="2:67" ht="30" customHeight="1">
      <c r="B78" s="803"/>
      <c r="C78" s="871"/>
      <c r="D78" s="922"/>
      <c r="E78" s="710"/>
      <c r="F78" s="633"/>
      <c r="G78" s="705"/>
      <c r="H78" s="695"/>
      <c r="I78" s="700"/>
      <c r="J78" s="807"/>
      <c r="K78" s="808"/>
      <c r="L78" s="110" t="s">
        <v>317</v>
      </c>
      <c r="M78" s="122">
        <v>2210943</v>
      </c>
      <c r="N78" s="110" t="s">
        <v>1477</v>
      </c>
      <c r="O78" s="34">
        <v>0</v>
      </c>
      <c r="P78" s="54">
        <v>1</v>
      </c>
      <c r="Q78" s="54">
        <v>0</v>
      </c>
      <c r="R78" s="308">
        <v>0</v>
      </c>
      <c r="S78" s="54">
        <v>1</v>
      </c>
      <c r="T78" s="308">
        <v>0.33</v>
      </c>
      <c r="U78" s="54">
        <v>1</v>
      </c>
      <c r="V78" s="310">
        <v>0.33</v>
      </c>
      <c r="W78" s="41">
        <v>1</v>
      </c>
      <c r="X78" s="317">
        <v>0.34</v>
      </c>
      <c r="Y78" s="48">
        <v>0</v>
      </c>
      <c r="Z78" s="49">
        <v>0</v>
      </c>
      <c r="AA78" s="49">
        <v>0</v>
      </c>
      <c r="AB78" s="252">
        <v>0</v>
      </c>
      <c r="AC78" s="233" t="str">
        <f t="shared" si="29"/>
        <v xml:space="preserve"> -</v>
      </c>
      <c r="AD78" s="568" t="str">
        <f t="shared" si="30"/>
        <v xml:space="preserve"> -</v>
      </c>
      <c r="AE78" s="79">
        <f t="shared" si="31"/>
        <v>0</v>
      </c>
      <c r="AF78" s="568">
        <f t="shared" si="32"/>
        <v>0</v>
      </c>
      <c r="AG78" s="79">
        <f t="shared" si="33"/>
        <v>0</v>
      </c>
      <c r="AH78" s="568">
        <f t="shared" si="34"/>
        <v>0</v>
      </c>
      <c r="AI78" s="79">
        <f t="shared" si="35"/>
        <v>0</v>
      </c>
      <c r="AJ78" s="568">
        <f t="shared" si="36"/>
        <v>0</v>
      </c>
      <c r="AK78" s="925">
        <f>+AVERAGE(Z78:AB78)/P78</f>
        <v>0</v>
      </c>
      <c r="AL78" s="926">
        <f t="shared" si="37"/>
        <v>0</v>
      </c>
      <c r="AM78" s="927">
        <f t="shared" si="38"/>
        <v>0</v>
      </c>
      <c r="AN78" s="48">
        <v>6700</v>
      </c>
      <c r="AO78" s="54">
        <v>0</v>
      </c>
      <c r="AP78" s="54">
        <v>0</v>
      </c>
      <c r="AQ78" s="116">
        <f t="shared" si="40"/>
        <v>0</v>
      </c>
      <c r="AR78" s="277" t="str">
        <f t="shared" si="41"/>
        <v xml:space="preserve"> -</v>
      </c>
      <c r="AS78" s="49">
        <v>30000</v>
      </c>
      <c r="AT78" s="54">
        <v>0</v>
      </c>
      <c r="AU78" s="54">
        <v>0</v>
      </c>
      <c r="AV78" s="116">
        <f t="shared" si="42"/>
        <v>0</v>
      </c>
      <c r="AW78" s="277" t="str">
        <f t="shared" si="43"/>
        <v xml:space="preserve"> -</v>
      </c>
      <c r="AX78" s="48">
        <v>65522</v>
      </c>
      <c r="AY78" s="54">
        <v>0</v>
      </c>
      <c r="AZ78" s="54">
        <v>0</v>
      </c>
      <c r="BA78" s="116">
        <f t="shared" si="44"/>
        <v>0</v>
      </c>
      <c r="BB78" s="277" t="str">
        <f t="shared" si="45"/>
        <v xml:space="preserve"> -</v>
      </c>
      <c r="BC78" s="49">
        <v>68470</v>
      </c>
      <c r="BD78" s="54">
        <v>0</v>
      </c>
      <c r="BE78" s="54">
        <v>0</v>
      </c>
      <c r="BF78" s="116">
        <f t="shared" si="46"/>
        <v>0</v>
      </c>
      <c r="BG78" s="277" t="str">
        <f t="shared" si="47"/>
        <v xml:space="preserve"> -</v>
      </c>
      <c r="BH78" s="811">
        <f t="shared" si="48"/>
        <v>170692</v>
      </c>
      <c r="BI78" s="812">
        <f t="shared" si="49"/>
        <v>0</v>
      </c>
      <c r="BJ78" s="812">
        <f t="shared" si="50"/>
        <v>0</v>
      </c>
      <c r="BK78" s="381">
        <f t="shared" si="51"/>
        <v>0</v>
      </c>
      <c r="BL78" s="277" t="str">
        <f t="shared" si="52"/>
        <v xml:space="preserve"> -</v>
      </c>
      <c r="BM78" s="462" t="s">
        <v>1434</v>
      </c>
      <c r="BN78" s="186" t="s">
        <v>1398</v>
      </c>
      <c r="BO78" s="187" t="s">
        <v>1963</v>
      </c>
    </row>
    <row r="79" spans="2:67" ht="30" customHeight="1">
      <c r="B79" s="803"/>
      <c r="C79" s="871"/>
      <c r="D79" s="922"/>
      <c r="E79" s="710"/>
      <c r="F79" s="633"/>
      <c r="G79" s="705"/>
      <c r="H79" s="695"/>
      <c r="I79" s="700"/>
      <c r="J79" s="807"/>
      <c r="K79" s="808"/>
      <c r="L79" s="110" t="s">
        <v>318</v>
      </c>
      <c r="M79" s="122">
        <v>2210943</v>
      </c>
      <c r="N79" s="110" t="s">
        <v>1478</v>
      </c>
      <c r="O79" s="34">
        <v>0</v>
      </c>
      <c r="P79" s="54">
        <v>5</v>
      </c>
      <c r="Q79" s="54">
        <v>5</v>
      </c>
      <c r="R79" s="308">
        <v>0.25</v>
      </c>
      <c r="S79" s="54">
        <v>5</v>
      </c>
      <c r="T79" s="308">
        <v>0.25</v>
      </c>
      <c r="U79" s="54">
        <v>5</v>
      </c>
      <c r="V79" s="310">
        <v>0.25</v>
      </c>
      <c r="W79" s="41">
        <v>5</v>
      </c>
      <c r="X79" s="317">
        <v>0.25</v>
      </c>
      <c r="Y79" s="48">
        <v>3</v>
      </c>
      <c r="Z79" s="49">
        <v>0.2</v>
      </c>
      <c r="AA79" s="49">
        <v>0</v>
      </c>
      <c r="AB79" s="252">
        <v>0</v>
      </c>
      <c r="AC79" s="233">
        <f t="shared" si="29"/>
        <v>0.6</v>
      </c>
      <c r="AD79" s="568">
        <f t="shared" si="30"/>
        <v>0.6</v>
      </c>
      <c r="AE79" s="79">
        <f t="shared" si="31"/>
        <v>0.04</v>
      </c>
      <c r="AF79" s="568">
        <f t="shared" si="32"/>
        <v>0.04</v>
      </c>
      <c r="AG79" s="79">
        <f t="shared" si="33"/>
        <v>0</v>
      </c>
      <c r="AH79" s="568">
        <f t="shared" si="34"/>
        <v>0</v>
      </c>
      <c r="AI79" s="79">
        <f t="shared" si="35"/>
        <v>0</v>
      </c>
      <c r="AJ79" s="568">
        <f t="shared" si="36"/>
        <v>0</v>
      </c>
      <c r="AK79" s="925">
        <f t="shared" si="39"/>
        <v>0.16</v>
      </c>
      <c r="AL79" s="926">
        <f t="shared" si="37"/>
        <v>0.16</v>
      </c>
      <c r="AM79" s="927">
        <f t="shared" si="38"/>
        <v>0.16</v>
      </c>
      <c r="AN79" s="48">
        <v>6400</v>
      </c>
      <c r="AO79" s="54">
        <v>1988</v>
      </c>
      <c r="AP79" s="54">
        <v>0</v>
      </c>
      <c r="AQ79" s="116">
        <f t="shared" si="40"/>
        <v>0.31062499999999998</v>
      </c>
      <c r="AR79" s="277" t="str">
        <f t="shared" si="41"/>
        <v xml:space="preserve"> -</v>
      </c>
      <c r="AS79" s="49">
        <v>10414</v>
      </c>
      <c r="AT79" s="54">
        <v>5786</v>
      </c>
      <c r="AU79" s="54">
        <v>0</v>
      </c>
      <c r="AV79" s="116">
        <f t="shared" si="42"/>
        <v>0.55559823314768586</v>
      </c>
      <c r="AW79" s="277" t="str">
        <f t="shared" si="43"/>
        <v xml:space="preserve"> -</v>
      </c>
      <c r="AX79" s="48">
        <v>141963</v>
      </c>
      <c r="AY79" s="54">
        <v>0</v>
      </c>
      <c r="AZ79" s="54">
        <v>0</v>
      </c>
      <c r="BA79" s="116">
        <f t="shared" si="44"/>
        <v>0</v>
      </c>
      <c r="BB79" s="277" t="str">
        <f t="shared" si="45"/>
        <v xml:space="preserve"> -</v>
      </c>
      <c r="BC79" s="49">
        <v>148352</v>
      </c>
      <c r="BD79" s="54">
        <v>0</v>
      </c>
      <c r="BE79" s="54">
        <v>0</v>
      </c>
      <c r="BF79" s="116">
        <f t="shared" si="46"/>
        <v>0</v>
      </c>
      <c r="BG79" s="277" t="str">
        <f t="shared" si="47"/>
        <v xml:space="preserve"> -</v>
      </c>
      <c r="BH79" s="811">
        <f t="shared" si="48"/>
        <v>307129</v>
      </c>
      <c r="BI79" s="812">
        <f t="shared" si="49"/>
        <v>7774</v>
      </c>
      <c r="BJ79" s="812">
        <f t="shared" si="50"/>
        <v>0</v>
      </c>
      <c r="BK79" s="381">
        <f t="shared" si="51"/>
        <v>2.5311839650440045E-2</v>
      </c>
      <c r="BL79" s="277" t="str">
        <f t="shared" si="52"/>
        <v xml:space="preserve"> -</v>
      </c>
      <c r="BM79" s="462" t="s">
        <v>1434</v>
      </c>
      <c r="BN79" s="186" t="s">
        <v>1398</v>
      </c>
      <c r="BO79" s="187" t="s">
        <v>1963</v>
      </c>
    </row>
    <row r="80" spans="2:67" ht="30" customHeight="1">
      <c r="B80" s="803"/>
      <c r="C80" s="871"/>
      <c r="D80" s="922"/>
      <c r="E80" s="710"/>
      <c r="F80" s="633"/>
      <c r="G80" s="705"/>
      <c r="H80" s="695"/>
      <c r="I80" s="700"/>
      <c r="J80" s="807"/>
      <c r="K80" s="808"/>
      <c r="L80" s="110" t="s">
        <v>319</v>
      </c>
      <c r="M80" s="122">
        <v>2210943</v>
      </c>
      <c r="N80" s="110" t="s">
        <v>1479</v>
      </c>
      <c r="O80" s="37">
        <v>0</v>
      </c>
      <c r="P80" s="79">
        <v>1</v>
      </c>
      <c r="Q80" s="79">
        <v>1</v>
      </c>
      <c r="R80" s="308">
        <v>0.25</v>
      </c>
      <c r="S80" s="79">
        <v>1</v>
      </c>
      <c r="T80" s="308">
        <v>0.25</v>
      </c>
      <c r="U80" s="79">
        <v>1</v>
      </c>
      <c r="V80" s="310">
        <v>0.25</v>
      </c>
      <c r="W80" s="116">
        <v>1</v>
      </c>
      <c r="X80" s="317">
        <v>0.25</v>
      </c>
      <c r="Y80" s="233">
        <v>1</v>
      </c>
      <c r="Z80" s="230">
        <v>0.01</v>
      </c>
      <c r="AA80" s="230">
        <v>0</v>
      </c>
      <c r="AB80" s="253">
        <v>0</v>
      </c>
      <c r="AC80" s="233">
        <f t="shared" si="29"/>
        <v>1</v>
      </c>
      <c r="AD80" s="568">
        <f t="shared" si="30"/>
        <v>1</v>
      </c>
      <c r="AE80" s="79">
        <f t="shared" si="31"/>
        <v>0.01</v>
      </c>
      <c r="AF80" s="568">
        <f t="shared" si="32"/>
        <v>0.01</v>
      </c>
      <c r="AG80" s="79">
        <f t="shared" si="33"/>
        <v>0</v>
      </c>
      <c r="AH80" s="568">
        <f t="shared" si="34"/>
        <v>0</v>
      </c>
      <c r="AI80" s="79">
        <f t="shared" si="35"/>
        <v>0</v>
      </c>
      <c r="AJ80" s="568">
        <f t="shared" si="36"/>
        <v>0</v>
      </c>
      <c r="AK80" s="925">
        <f t="shared" si="39"/>
        <v>0.2525</v>
      </c>
      <c r="AL80" s="926">
        <f t="shared" si="37"/>
        <v>0.2525</v>
      </c>
      <c r="AM80" s="927">
        <f t="shared" si="38"/>
        <v>0.2525</v>
      </c>
      <c r="AN80" s="48">
        <v>1742</v>
      </c>
      <c r="AO80" s="54">
        <v>1742</v>
      </c>
      <c r="AP80" s="54">
        <v>0</v>
      </c>
      <c r="AQ80" s="116">
        <f t="shared" si="40"/>
        <v>1</v>
      </c>
      <c r="AR80" s="277" t="str">
        <f t="shared" si="41"/>
        <v xml:space="preserve"> -</v>
      </c>
      <c r="AS80" s="49">
        <v>10414</v>
      </c>
      <c r="AT80" s="54">
        <v>5786</v>
      </c>
      <c r="AU80" s="54">
        <v>0</v>
      </c>
      <c r="AV80" s="116">
        <f t="shared" si="42"/>
        <v>0.55559823314768586</v>
      </c>
      <c r="AW80" s="277" t="str">
        <f t="shared" si="43"/>
        <v xml:space="preserve"> -</v>
      </c>
      <c r="AX80" s="48">
        <v>76442</v>
      </c>
      <c r="AY80" s="54">
        <v>0</v>
      </c>
      <c r="AZ80" s="54">
        <v>0</v>
      </c>
      <c r="BA80" s="116">
        <f t="shared" si="44"/>
        <v>0</v>
      </c>
      <c r="BB80" s="277" t="str">
        <f t="shared" si="45"/>
        <v xml:space="preserve"> -</v>
      </c>
      <c r="BC80" s="49">
        <v>79881</v>
      </c>
      <c r="BD80" s="54">
        <v>0</v>
      </c>
      <c r="BE80" s="54">
        <v>0</v>
      </c>
      <c r="BF80" s="116">
        <f t="shared" si="46"/>
        <v>0</v>
      </c>
      <c r="BG80" s="277" t="str">
        <f t="shared" si="47"/>
        <v xml:space="preserve"> -</v>
      </c>
      <c r="BH80" s="811">
        <f t="shared" si="48"/>
        <v>168479</v>
      </c>
      <c r="BI80" s="812">
        <f t="shared" si="49"/>
        <v>7528</v>
      </c>
      <c r="BJ80" s="812">
        <f t="shared" si="50"/>
        <v>0</v>
      </c>
      <c r="BK80" s="381">
        <f t="shared" si="51"/>
        <v>4.4682126555831883E-2</v>
      </c>
      <c r="BL80" s="277" t="str">
        <f t="shared" si="52"/>
        <v xml:space="preserve"> -</v>
      </c>
      <c r="BM80" s="462" t="s">
        <v>1434</v>
      </c>
      <c r="BN80" s="186" t="s">
        <v>1398</v>
      </c>
      <c r="BO80" s="187" t="s">
        <v>1963</v>
      </c>
    </row>
    <row r="81" spans="2:67" ht="30" customHeight="1" thickBot="1">
      <c r="B81" s="803"/>
      <c r="C81" s="871"/>
      <c r="D81" s="922"/>
      <c r="E81" s="710"/>
      <c r="F81" s="633"/>
      <c r="G81" s="705"/>
      <c r="H81" s="695"/>
      <c r="I81" s="700"/>
      <c r="J81" s="813"/>
      <c r="K81" s="828"/>
      <c r="L81" s="114" t="s">
        <v>320</v>
      </c>
      <c r="M81" s="109">
        <v>2210943</v>
      </c>
      <c r="N81" s="114" t="s">
        <v>1480</v>
      </c>
      <c r="O81" s="39">
        <v>1</v>
      </c>
      <c r="P81" s="86">
        <v>1</v>
      </c>
      <c r="Q81" s="86">
        <v>1</v>
      </c>
      <c r="R81" s="318">
        <v>0.25</v>
      </c>
      <c r="S81" s="86">
        <v>1</v>
      </c>
      <c r="T81" s="318">
        <v>0.25</v>
      </c>
      <c r="U81" s="86">
        <v>1</v>
      </c>
      <c r="V81" s="319">
        <v>0.25</v>
      </c>
      <c r="W81" s="45">
        <v>1</v>
      </c>
      <c r="X81" s="320">
        <v>0.25</v>
      </c>
      <c r="Y81" s="56">
        <v>1</v>
      </c>
      <c r="Z81" s="57">
        <v>0.2</v>
      </c>
      <c r="AA81" s="57">
        <v>0</v>
      </c>
      <c r="AB81" s="254">
        <v>0</v>
      </c>
      <c r="AC81" s="232">
        <f t="shared" si="29"/>
        <v>1</v>
      </c>
      <c r="AD81" s="815">
        <f t="shared" si="30"/>
        <v>1</v>
      </c>
      <c r="AE81" s="102">
        <f t="shared" si="31"/>
        <v>0.2</v>
      </c>
      <c r="AF81" s="815">
        <f t="shared" si="32"/>
        <v>0.2</v>
      </c>
      <c r="AG81" s="102">
        <f t="shared" si="33"/>
        <v>0</v>
      </c>
      <c r="AH81" s="815">
        <f t="shared" si="34"/>
        <v>0</v>
      </c>
      <c r="AI81" s="102">
        <f t="shared" si="35"/>
        <v>0</v>
      </c>
      <c r="AJ81" s="815">
        <f t="shared" si="36"/>
        <v>0</v>
      </c>
      <c r="AK81" s="928">
        <f t="shared" si="39"/>
        <v>0.3</v>
      </c>
      <c r="AL81" s="929">
        <f t="shared" si="37"/>
        <v>0.3</v>
      </c>
      <c r="AM81" s="930">
        <f t="shared" si="38"/>
        <v>0.3</v>
      </c>
      <c r="AN81" s="56">
        <v>151884</v>
      </c>
      <c r="AO81" s="86">
        <v>127876</v>
      </c>
      <c r="AP81" s="86">
        <v>0</v>
      </c>
      <c r="AQ81" s="137">
        <f t="shared" si="40"/>
        <v>0.84193200073740482</v>
      </c>
      <c r="AR81" s="284" t="str">
        <f t="shared" si="41"/>
        <v xml:space="preserve"> -</v>
      </c>
      <c r="AS81" s="57">
        <v>114271</v>
      </c>
      <c r="AT81" s="86">
        <v>28928</v>
      </c>
      <c r="AU81" s="86">
        <v>0</v>
      </c>
      <c r="AV81" s="137">
        <f t="shared" si="42"/>
        <v>0.25315259339639978</v>
      </c>
      <c r="AW81" s="284" t="str">
        <f t="shared" si="43"/>
        <v xml:space="preserve"> -</v>
      </c>
      <c r="AX81" s="56">
        <v>160827</v>
      </c>
      <c r="AY81" s="86">
        <v>0</v>
      </c>
      <c r="AZ81" s="86">
        <v>0</v>
      </c>
      <c r="BA81" s="137">
        <f t="shared" si="44"/>
        <v>0</v>
      </c>
      <c r="BB81" s="284" t="str">
        <f t="shared" si="45"/>
        <v xml:space="preserve"> -</v>
      </c>
      <c r="BC81" s="57">
        <v>168060</v>
      </c>
      <c r="BD81" s="86">
        <v>0</v>
      </c>
      <c r="BE81" s="86">
        <v>0</v>
      </c>
      <c r="BF81" s="137">
        <f t="shared" si="46"/>
        <v>0</v>
      </c>
      <c r="BG81" s="284" t="str">
        <f t="shared" si="47"/>
        <v xml:space="preserve"> -</v>
      </c>
      <c r="BH81" s="854">
        <f t="shared" si="48"/>
        <v>595042</v>
      </c>
      <c r="BI81" s="855">
        <f t="shared" si="49"/>
        <v>156804</v>
      </c>
      <c r="BJ81" s="855">
        <f t="shared" si="50"/>
        <v>0</v>
      </c>
      <c r="BK81" s="382">
        <f t="shared" si="51"/>
        <v>0.26351753321614274</v>
      </c>
      <c r="BL81" s="284" t="str">
        <f t="shared" si="52"/>
        <v xml:space="preserve"> -</v>
      </c>
      <c r="BM81" s="820" t="s">
        <v>1434</v>
      </c>
      <c r="BN81" s="821" t="s">
        <v>1398</v>
      </c>
      <c r="BO81" s="822" t="s">
        <v>1963</v>
      </c>
    </row>
    <row r="82" spans="2:67" ht="30" customHeight="1">
      <c r="B82" s="803"/>
      <c r="C82" s="871"/>
      <c r="D82" s="922"/>
      <c r="E82" s="710"/>
      <c r="F82" s="633" t="s">
        <v>417</v>
      </c>
      <c r="G82" s="849">
        <v>0.98</v>
      </c>
      <c r="H82" s="849">
        <v>1</v>
      </c>
      <c r="I82" s="704">
        <f>+H82-G82</f>
        <v>2.0000000000000018E-2</v>
      </c>
      <c r="J82" s="835">
        <f>+RESUMEN!J51</f>
        <v>0.19281818181818183</v>
      </c>
      <c r="K82" s="836" t="s">
        <v>367</v>
      </c>
      <c r="L82" s="120" t="s">
        <v>321</v>
      </c>
      <c r="M82" s="325">
        <v>0</v>
      </c>
      <c r="N82" s="120" t="s">
        <v>1481</v>
      </c>
      <c r="O82" s="35">
        <v>1</v>
      </c>
      <c r="P82" s="53">
        <v>8</v>
      </c>
      <c r="Q82" s="53">
        <v>2</v>
      </c>
      <c r="R82" s="314">
        <f t="shared" ref="R82:R140" si="53">+Q82/P82</f>
        <v>0.25</v>
      </c>
      <c r="S82" s="53">
        <v>2</v>
      </c>
      <c r="T82" s="314">
        <f t="shared" ref="T82:T140" si="54">+S82/P82</f>
        <v>0.25</v>
      </c>
      <c r="U82" s="53">
        <v>2</v>
      </c>
      <c r="V82" s="315">
        <f t="shared" ref="V82:V140" si="55">+U82/P82</f>
        <v>0.25</v>
      </c>
      <c r="W82" s="42">
        <v>2</v>
      </c>
      <c r="X82" s="315">
        <f t="shared" ref="X82:X140" si="56">+W82/P82</f>
        <v>0.25</v>
      </c>
      <c r="Y82" s="46">
        <v>1</v>
      </c>
      <c r="Z82" s="47">
        <v>0</v>
      </c>
      <c r="AA82" s="47">
        <v>0</v>
      </c>
      <c r="AB82" s="251">
        <v>0</v>
      </c>
      <c r="AC82" s="231">
        <f t="shared" si="29"/>
        <v>0.5</v>
      </c>
      <c r="AD82" s="795">
        <f t="shared" si="30"/>
        <v>0.5</v>
      </c>
      <c r="AE82" s="87">
        <f t="shared" si="31"/>
        <v>0</v>
      </c>
      <c r="AF82" s="795">
        <f t="shared" si="32"/>
        <v>0</v>
      </c>
      <c r="AG82" s="87">
        <f t="shared" si="33"/>
        <v>0</v>
      </c>
      <c r="AH82" s="795">
        <f t="shared" si="34"/>
        <v>0</v>
      </c>
      <c r="AI82" s="87">
        <f t="shared" si="35"/>
        <v>0</v>
      </c>
      <c r="AJ82" s="795">
        <f t="shared" si="36"/>
        <v>0</v>
      </c>
      <c r="AK82" s="919">
        <f>+SUM(Y82:AB82)/P82</f>
        <v>0.125</v>
      </c>
      <c r="AL82" s="920">
        <f t="shared" si="37"/>
        <v>0.125</v>
      </c>
      <c r="AM82" s="921">
        <f t="shared" si="38"/>
        <v>0.125</v>
      </c>
      <c r="AN82" s="55">
        <v>20000</v>
      </c>
      <c r="AO82" s="53">
        <v>0</v>
      </c>
      <c r="AP82" s="53">
        <v>0</v>
      </c>
      <c r="AQ82" s="134">
        <f t="shared" si="40"/>
        <v>0</v>
      </c>
      <c r="AR82" s="276" t="str">
        <f t="shared" si="41"/>
        <v xml:space="preserve"> -</v>
      </c>
      <c r="AS82" s="55">
        <v>30000</v>
      </c>
      <c r="AT82" s="53">
        <v>0</v>
      </c>
      <c r="AU82" s="53">
        <v>0</v>
      </c>
      <c r="AV82" s="134">
        <f t="shared" si="42"/>
        <v>0</v>
      </c>
      <c r="AW82" s="276" t="str">
        <f t="shared" si="43"/>
        <v xml:space="preserve"> -</v>
      </c>
      <c r="AX82" s="52">
        <v>0</v>
      </c>
      <c r="AY82" s="53">
        <v>0</v>
      </c>
      <c r="AZ82" s="53">
        <v>0</v>
      </c>
      <c r="BA82" s="134" t="str">
        <f t="shared" si="44"/>
        <v xml:space="preserve"> -</v>
      </c>
      <c r="BB82" s="276" t="str">
        <f t="shared" si="45"/>
        <v xml:space="preserve"> -</v>
      </c>
      <c r="BC82" s="55">
        <v>0</v>
      </c>
      <c r="BD82" s="53">
        <v>0</v>
      </c>
      <c r="BE82" s="53">
        <v>0</v>
      </c>
      <c r="BF82" s="134" t="str">
        <f t="shared" si="46"/>
        <v xml:space="preserve"> -</v>
      </c>
      <c r="BG82" s="276" t="str">
        <f t="shared" si="47"/>
        <v xml:space="preserve"> -</v>
      </c>
      <c r="BH82" s="826">
        <f t="shared" si="48"/>
        <v>50000</v>
      </c>
      <c r="BI82" s="827">
        <f t="shared" si="49"/>
        <v>0</v>
      </c>
      <c r="BJ82" s="827">
        <f t="shared" si="50"/>
        <v>0</v>
      </c>
      <c r="BK82" s="383">
        <f t="shared" si="51"/>
        <v>0</v>
      </c>
      <c r="BL82" s="276" t="str">
        <f t="shared" si="52"/>
        <v xml:space="preserve"> -</v>
      </c>
      <c r="BM82" s="800" t="s">
        <v>1467</v>
      </c>
      <c r="BN82" s="801" t="s">
        <v>1398</v>
      </c>
      <c r="BO82" s="802" t="s">
        <v>1953</v>
      </c>
    </row>
    <row r="83" spans="2:67" ht="45.75" customHeight="1">
      <c r="B83" s="803"/>
      <c r="C83" s="871"/>
      <c r="D83" s="922"/>
      <c r="E83" s="710"/>
      <c r="F83" s="633"/>
      <c r="G83" s="849"/>
      <c r="H83" s="849"/>
      <c r="I83" s="704"/>
      <c r="J83" s="807"/>
      <c r="K83" s="808"/>
      <c r="L83" s="110" t="s">
        <v>322</v>
      </c>
      <c r="M83" s="122">
        <v>0</v>
      </c>
      <c r="N83" s="110" t="s">
        <v>1482</v>
      </c>
      <c r="O83" s="34">
        <v>2400</v>
      </c>
      <c r="P83" s="54">
        <v>4000</v>
      </c>
      <c r="Q83" s="54">
        <v>1000</v>
      </c>
      <c r="R83" s="308">
        <f t="shared" si="53"/>
        <v>0.25</v>
      </c>
      <c r="S83" s="54">
        <v>1000</v>
      </c>
      <c r="T83" s="308">
        <f t="shared" si="54"/>
        <v>0.25</v>
      </c>
      <c r="U83" s="54">
        <v>1000</v>
      </c>
      <c r="V83" s="310">
        <f t="shared" si="55"/>
        <v>0.25</v>
      </c>
      <c r="W83" s="41">
        <v>1000</v>
      </c>
      <c r="X83" s="310">
        <f t="shared" si="56"/>
        <v>0.25</v>
      </c>
      <c r="Y83" s="48">
        <v>1745</v>
      </c>
      <c r="Z83" s="49">
        <v>0</v>
      </c>
      <c r="AA83" s="49">
        <v>0</v>
      </c>
      <c r="AB83" s="252">
        <v>0</v>
      </c>
      <c r="AC83" s="233">
        <f t="shared" si="29"/>
        <v>1.7450000000000001</v>
      </c>
      <c r="AD83" s="568">
        <f t="shared" si="30"/>
        <v>1</v>
      </c>
      <c r="AE83" s="79">
        <f t="shared" si="31"/>
        <v>0</v>
      </c>
      <c r="AF83" s="568">
        <f t="shared" si="32"/>
        <v>0</v>
      </c>
      <c r="AG83" s="79">
        <f t="shared" si="33"/>
        <v>0</v>
      </c>
      <c r="AH83" s="568">
        <f t="shared" si="34"/>
        <v>0</v>
      </c>
      <c r="AI83" s="79">
        <f t="shared" si="35"/>
        <v>0</v>
      </c>
      <c r="AJ83" s="568">
        <f t="shared" si="36"/>
        <v>0</v>
      </c>
      <c r="AK83" s="925">
        <f>+SUM(Y83:AB83)/P83</f>
        <v>0.43625000000000003</v>
      </c>
      <c r="AL83" s="926">
        <f t="shared" si="37"/>
        <v>0.43625000000000003</v>
      </c>
      <c r="AM83" s="927">
        <f t="shared" si="38"/>
        <v>0.43625000000000003</v>
      </c>
      <c r="AN83" s="49">
        <v>100000</v>
      </c>
      <c r="AO83" s="54">
        <v>250000</v>
      </c>
      <c r="AP83" s="54">
        <v>0</v>
      </c>
      <c r="AQ83" s="116">
        <f t="shared" si="40"/>
        <v>2.5</v>
      </c>
      <c r="AR83" s="277" t="str">
        <f t="shared" si="41"/>
        <v xml:space="preserve"> -</v>
      </c>
      <c r="AS83" s="49">
        <v>620000</v>
      </c>
      <c r="AT83" s="54">
        <v>0</v>
      </c>
      <c r="AU83" s="54">
        <v>0</v>
      </c>
      <c r="AV83" s="116">
        <f t="shared" si="42"/>
        <v>0</v>
      </c>
      <c r="AW83" s="277" t="str">
        <f t="shared" si="43"/>
        <v xml:space="preserve"> -</v>
      </c>
      <c r="AX83" s="48">
        <v>100000</v>
      </c>
      <c r="AY83" s="54">
        <v>0</v>
      </c>
      <c r="AZ83" s="54">
        <v>0</v>
      </c>
      <c r="BA83" s="116">
        <f t="shared" si="44"/>
        <v>0</v>
      </c>
      <c r="BB83" s="277" t="str">
        <f t="shared" si="45"/>
        <v xml:space="preserve"> -</v>
      </c>
      <c r="BC83" s="49">
        <v>104500</v>
      </c>
      <c r="BD83" s="54">
        <v>0</v>
      </c>
      <c r="BE83" s="54">
        <v>0</v>
      </c>
      <c r="BF83" s="116">
        <f t="shared" si="46"/>
        <v>0</v>
      </c>
      <c r="BG83" s="277" t="str">
        <f t="shared" si="47"/>
        <v xml:space="preserve"> -</v>
      </c>
      <c r="BH83" s="811">
        <f t="shared" si="48"/>
        <v>924500</v>
      </c>
      <c r="BI83" s="812">
        <f t="shared" si="49"/>
        <v>250000</v>
      </c>
      <c r="BJ83" s="812">
        <f t="shared" si="50"/>
        <v>0</v>
      </c>
      <c r="BK83" s="381">
        <f t="shared" si="51"/>
        <v>0.27041644131963222</v>
      </c>
      <c r="BL83" s="277" t="str">
        <f t="shared" si="52"/>
        <v xml:space="preserve"> -</v>
      </c>
      <c r="BM83" s="462" t="s">
        <v>1467</v>
      </c>
      <c r="BN83" s="186" t="s">
        <v>1398</v>
      </c>
      <c r="BO83" s="187" t="s">
        <v>1953</v>
      </c>
    </row>
    <row r="84" spans="2:67" ht="30" customHeight="1">
      <c r="B84" s="803"/>
      <c r="C84" s="871"/>
      <c r="D84" s="922"/>
      <c r="E84" s="710"/>
      <c r="F84" s="633"/>
      <c r="G84" s="849"/>
      <c r="H84" s="849"/>
      <c r="I84" s="704"/>
      <c r="J84" s="807"/>
      <c r="K84" s="808"/>
      <c r="L84" s="110" t="s">
        <v>323</v>
      </c>
      <c r="M84" s="122">
        <v>0</v>
      </c>
      <c r="N84" s="110" t="s">
        <v>1483</v>
      </c>
      <c r="O84" s="34">
        <v>2400</v>
      </c>
      <c r="P84" s="54">
        <v>4000</v>
      </c>
      <c r="Q84" s="54">
        <v>600</v>
      </c>
      <c r="R84" s="308">
        <f t="shared" si="53"/>
        <v>0.15</v>
      </c>
      <c r="S84" s="54">
        <v>1000</v>
      </c>
      <c r="T84" s="308">
        <f t="shared" si="54"/>
        <v>0.25</v>
      </c>
      <c r="U84" s="54">
        <v>1200</v>
      </c>
      <c r="V84" s="310">
        <f t="shared" si="55"/>
        <v>0.3</v>
      </c>
      <c r="W84" s="41">
        <v>1200</v>
      </c>
      <c r="X84" s="310">
        <f t="shared" si="56"/>
        <v>0.3</v>
      </c>
      <c r="Y84" s="48">
        <v>71</v>
      </c>
      <c r="Z84" s="49">
        <v>0</v>
      </c>
      <c r="AA84" s="49">
        <v>0</v>
      </c>
      <c r="AB84" s="252">
        <v>0</v>
      </c>
      <c r="AC84" s="233">
        <f t="shared" si="29"/>
        <v>0.11833333333333333</v>
      </c>
      <c r="AD84" s="568">
        <f t="shared" si="30"/>
        <v>0.11833333333333333</v>
      </c>
      <c r="AE84" s="79">
        <f t="shared" si="31"/>
        <v>0</v>
      </c>
      <c r="AF84" s="568">
        <f t="shared" si="32"/>
        <v>0</v>
      </c>
      <c r="AG84" s="79">
        <f t="shared" si="33"/>
        <v>0</v>
      </c>
      <c r="AH84" s="568">
        <f t="shared" si="34"/>
        <v>0</v>
      </c>
      <c r="AI84" s="79">
        <f t="shared" si="35"/>
        <v>0</v>
      </c>
      <c r="AJ84" s="568">
        <f t="shared" si="36"/>
        <v>0</v>
      </c>
      <c r="AK84" s="925">
        <f>+SUM(Y84:AB84)/P84</f>
        <v>1.7749999999999998E-2</v>
      </c>
      <c r="AL84" s="926">
        <f t="shared" si="37"/>
        <v>1.7749999999999998E-2</v>
      </c>
      <c r="AM84" s="927">
        <f t="shared" si="38"/>
        <v>1.7749999999999998E-2</v>
      </c>
      <c r="AN84" s="49">
        <v>100000</v>
      </c>
      <c r="AO84" s="54">
        <v>0</v>
      </c>
      <c r="AP84" s="54">
        <v>0</v>
      </c>
      <c r="AQ84" s="116">
        <f t="shared" si="40"/>
        <v>0</v>
      </c>
      <c r="AR84" s="277" t="str">
        <f t="shared" si="41"/>
        <v xml:space="preserve"> -</v>
      </c>
      <c r="AS84" s="49">
        <v>144000</v>
      </c>
      <c r="AT84" s="54">
        <v>0</v>
      </c>
      <c r="AU84" s="54">
        <v>0</v>
      </c>
      <c r="AV84" s="116">
        <f t="shared" si="42"/>
        <v>0</v>
      </c>
      <c r="AW84" s="277" t="str">
        <f t="shared" si="43"/>
        <v xml:space="preserve"> -</v>
      </c>
      <c r="AX84" s="48">
        <v>168035</v>
      </c>
      <c r="AY84" s="54">
        <v>0</v>
      </c>
      <c r="AZ84" s="54">
        <v>0</v>
      </c>
      <c r="BA84" s="116">
        <f t="shared" si="44"/>
        <v>0</v>
      </c>
      <c r="BB84" s="277" t="str">
        <f t="shared" si="45"/>
        <v xml:space="preserve"> -</v>
      </c>
      <c r="BC84" s="49">
        <v>175596</v>
      </c>
      <c r="BD84" s="54">
        <v>0</v>
      </c>
      <c r="BE84" s="54">
        <v>0</v>
      </c>
      <c r="BF84" s="116">
        <f t="shared" si="46"/>
        <v>0</v>
      </c>
      <c r="BG84" s="277" t="str">
        <f t="shared" si="47"/>
        <v xml:space="preserve"> -</v>
      </c>
      <c r="BH84" s="811">
        <f t="shared" si="48"/>
        <v>587631</v>
      </c>
      <c r="BI84" s="812">
        <f t="shared" si="49"/>
        <v>0</v>
      </c>
      <c r="BJ84" s="812">
        <f t="shared" si="50"/>
        <v>0</v>
      </c>
      <c r="BK84" s="381">
        <f t="shared" si="51"/>
        <v>0</v>
      </c>
      <c r="BL84" s="277" t="str">
        <f t="shared" si="52"/>
        <v xml:space="preserve"> -</v>
      </c>
      <c r="BM84" s="462" t="s">
        <v>1467</v>
      </c>
      <c r="BN84" s="186" t="s">
        <v>1398</v>
      </c>
      <c r="BO84" s="187" t="s">
        <v>1953</v>
      </c>
    </row>
    <row r="85" spans="2:67" ht="30" customHeight="1">
      <c r="B85" s="803"/>
      <c r="C85" s="871"/>
      <c r="D85" s="922"/>
      <c r="E85" s="710"/>
      <c r="F85" s="633"/>
      <c r="G85" s="849"/>
      <c r="H85" s="849"/>
      <c r="I85" s="704"/>
      <c r="J85" s="807"/>
      <c r="K85" s="808"/>
      <c r="L85" s="110" t="s">
        <v>324</v>
      </c>
      <c r="M85" s="122">
        <v>0</v>
      </c>
      <c r="N85" s="110" t="s">
        <v>1484</v>
      </c>
      <c r="O85" s="34">
        <v>1</v>
      </c>
      <c r="P85" s="54">
        <v>1</v>
      </c>
      <c r="Q85" s="54">
        <v>1</v>
      </c>
      <c r="R85" s="308">
        <v>0.25</v>
      </c>
      <c r="S85" s="54">
        <v>1</v>
      </c>
      <c r="T85" s="308">
        <v>0.25</v>
      </c>
      <c r="U85" s="54">
        <v>1</v>
      </c>
      <c r="V85" s="310">
        <v>0.25</v>
      </c>
      <c r="W85" s="41">
        <v>1</v>
      </c>
      <c r="X85" s="310">
        <v>0.25</v>
      </c>
      <c r="Y85" s="48">
        <v>1</v>
      </c>
      <c r="Z85" s="49">
        <v>0</v>
      </c>
      <c r="AA85" s="49">
        <v>0</v>
      </c>
      <c r="AB85" s="252">
        <v>0</v>
      </c>
      <c r="AC85" s="233">
        <f t="shared" si="29"/>
        <v>1</v>
      </c>
      <c r="AD85" s="568">
        <f t="shared" si="30"/>
        <v>1</v>
      </c>
      <c r="AE85" s="79">
        <f t="shared" si="31"/>
        <v>0</v>
      </c>
      <c r="AF85" s="568">
        <f t="shared" si="32"/>
        <v>0</v>
      </c>
      <c r="AG85" s="79">
        <f t="shared" si="33"/>
        <v>0</v>
      </c>
      <c r="AH85" s="568">
        <f t="shared" si="34"/>
        <v>0</v>
      </c>
      <c r="AI85" s="79">
        <f t="shared" si="35"/>
        <v>0</v>
      </c>
      <c r="AJ85" s="568">
        <f t="shared" si="36"/>
        <v>0</v>
      </c>
      <c r="AK85" s="925">
        <f t="shared" si="39"/>
        <v>0.25</v>
      </c>
      <c r="AL85" s="926">
        <f t="shared" si="37"/>
        <v>0.25</v>
      </c>
      <c r="AM85" s="927">
        <f t="shared" si="38"/>
        <v>0.25</v>
      </c>
      <c r="AN85" s="49">
        <v>200000</v>
      </c>
      <c r="AO85" s="54">
        <v>50000</v>
      </c>
      <c r="AP85" s="54">
        <v>0</v>
      </c>
      <c r="AQ85" s="116">
        <f t="shared" si="40"/>
        <v>0.25</v>
      </c>
      <c r="AR85" s="277" t="str">
        <f t="shared" si="41"/>
        <v xml:space="preserve"> -</v>
      </c>
      <c r="AS85" s="49">
        <v>120000</v>
      </c>
      <c r="AT85" s="54">
        <v>0</v>
      </c>
      <c r="AU85" s="54">
        <v>0</v>
      </c>
      <c r="AV85" s="116">
        <f t="shared" si="42"/>
        <v>0</v>
      </c>
      <c r="AW85" s="277" t="str">
        <f t="shared" si="43"/>
        <v xml:space="preserve"> -</v>
      </c>
      <c r="AX85" s="48">
        <v>180000</v>
      </c>
      <c r="AY85" s="54">
        <v>0</v>
      </c>
      <c r="AZ85" s="54">
        <v>0</v>
      </c>
      <c r="BA85" s="116">
        <f t="shared" si="44"/>
        <v>0</v>
      </c>
      <c r="BB85" s="277" t="str">
        <f t="shared" si="45"/>
        <v xml:space="preserve"> -</v>
      </c>
      <c r="BC85" s="49">
        <v>188100</v>
      </c>
      <c r="BD85" s="54">
        <v>0</v>
      </c>
      <c r="BE85" s="54">
        <v>0</v>
      </c>
      <c r="BF85" s="116">
        <f t="shared" si="46"/>
        <v>0</v>
      </c>
      <c r="BG85" s="277" t="str">
        <f t="shared" si="47"/>
        <v xml:space="preserve"> -</v>
      </c>
      <c r="BH85" s="811">
        <f t="shared" si="48"/>
        <v>688100</v>
      </c>
      <c r="BI85" s="812">
        <f t="shared" si="49"/>
        <v>50000</v>
      </c>
      <c r="BJ85" s="812">
        <f t="shared" si="50"/>
        <v>0</v>
      </c>
      <c r="BK85" s="381">
        <f t="shared" si="51"/>
        <v>7.2663856997529433E-2</v>
      </c>
      <c r="BL85" s="277" t="str">
        <f t="shared" si="52"/>
        <v xml:space="preserve"> -</v>
      </c>
      <c r="BM85" s="462" t="s">
        <v>1467</v>
      </c>
      <c r="BN85" s="186" t="s">
        <v>1398</v>
      </c>
      <c r="BO85" s="187" t="s">
        <v>1953</v>
      </c>
    </row>
    <row r="86" spans="2:67" ht="60" customHeight="1">
      <c r="B86" s="803"/>
      <c r="C86" s="871"/>
      <c r="D86" s="922"/>
      <c r="E86" s="710"/>
      <c r="F86" s="633"/>
      <c r="G86" s="849"/>
      <c r="H86" s="849"/>
      <c r="I86" s="704"/>
      <c r="J86" s="807"/>
      <c r="K86" s="808"/>
      <c r="L86" s="110" t="s">
        <v>325</v>
      </c>
      <c r="M86" s="122">
        <v>0</v>
      </c>
      <c r="N86" s="110" t="s">
        <v>1485</v>
      </c>
      <c r="O86" s="34">
        <v>1</v>
      </c>
      <c r="P86" s="54">
        <v>1</v>
      </c>
      <c r="Q86" s="54">
        <v>1</v>
      </c>
      <c r="R86" s="308">
        <v>0.25</v>
      </c>
      <c r="S86" s="54">
        <v>1</v>
      </c>
      <c r="T86" s="308">
        <v>0.25</v>
      </c>
      <c r="U86" s="54">
        <v>1</v>
      </c>
      <c r="V86" s="310">
        <v>0.25</v>
      </c>
      <c r="W86" s="41">
        <v>1</v>
      </c>
      <c r="X86" s="310">
        <v>0.25</v>
      </c>
      <c r="Y86" s="48">
        <v>1</v>
      </c>
      <c r="Z86" s="49">
        <v>0</v>
      </c>
      <c r="AA86" s="49">
        <v>0</v>
      </c>
      <c r="AB86" s="252">
        <v>0</v>
      </c>
      <c r="AC86" s="233">
        <f t="shared" si="29"/>
        <v>1</v>
      </c>
      <c r="AD86" s="568">
        <f t="shared" si="30"/>
        <v>1</v>
      </c>
      <c r="AE86" s="79">
        <f t="shared" si="31"/>
        <v>0</v>
      </c>
      <c r="AF86" s="568">
        <f t="shared" si="32"/>
        <v>0</v>
      </c>
      <c r="AG86" s="79">
        <f t="shared" si="33"/>
        <v>0</v>
      </c>
      <c r="AH86" s="568">
        <f t="shared" si="34"/>
        <v>0</v>
      </c>
      <c r="AI86" s="79">
        <f t="shared" si="35"/>
        <v>0</v>
      </c>
      <c r="AJ86" s="568">
        <f t="shared" si="36"/>
        <v>0</v>
      </c>
      <c r="AK86" s="925">
        <f t="shared" si="39"/>
        <v>0.25</v>
      </c>
      <c r="AL86" s="926">
        <f t="shared" si="37"/>
        <v>0.25</v>
      </c>
      <c r="AM86" s="927">
        <f t="shared" si="38"/>
        <v>0.25</v>
      </c>
      <c r="AN86" s="49">
        <v>100000</v>
      </c>
      <c r="AO86" s="54">
        <v>34500</v>
      </c>
      <c r="AP86" s="54">
        <v>0</v>
      </c>
      <c r="AQ86" s="116">
        <f t="shared" si="40"/>
        <v>0.34499999999999997</v>
      </c>
      <c r="AR86" s="277" t="str">
        <f t="shared" si="41"/>
        <v xml:space="preserve"> -</v>
      </c>
      <c r="AS86" s="49">
        <v>42000</v>
      </c>
      <c r="AT86" s="54">
        <v>0</v>
      </c>
      <c r="AU86" s="54">
        <v>0</v>
      </c>
      <c r="AV86" s="116">
        <f t="shared" si="42"/>
        <v>0</v>
      </c>
      <c r="AW86" s="277" t="str">
        <f t="shared" si="43"/>
        <v xml:space="preserve"> -</v>
      </c>
      <c r="AX86" s="48">
        <v>109202</v>
      </c>
      <c r="AY86" s="54">
        <v>0</v>
      </c>
      <c r="AZ86" s="54">
        <v>0</v>
      </c>
      <c r="BA86" s="116">
        <f t="shared" si="44"/>
        <v>0</v>
      </c>
      <c r="BB86" s="277" t="str">
        <f t="shared" si="45"/>
        <v xml:space="preserve"> -</v>
      </c>
      <c r="BC86" s="49">
        <v>114116</v>
      </c>
      <c r="BD86" s="54">
        <v>0</v>
      </c>
      <c r="BE86" s="54">
        <v>0</v>
      </c>
      <c r="BF86" s="116">
        <f t="shared" si="46"/>
        <v>0</v>
      </c>
      <c r="BG86" s="277" t="str">
        <f t="shared" si="47"/>
        <v xml:space="preserve"> -</v>
      </c>
      <c r="BH86" s="811">
        <f t="shared" si="48"/>
        <v>365318</v>
      </c>
      <c r="BI86" s="812">
        <f t="shared" si="49"/>
        <v>34500</v>
      </c>
      <c r="BJ86" s="812">
        <f t="shared" si="50"/>
        <v>0</v>
      </c>
      <c r="BK86" s="381">
        <f t="shared" si="51"/>
        <v>9.4438270219370526E-2</v>
      </c>
      <c r="BL86" s="277" t="str">
        <f t="shared" si="52"/>
        <v xml:space="preserve"> -</v>
      </c>
      <c r="BM86" s="462" t="s">
        <v>1467</v>
      </c>
      <c r="BN86" s="186" t="s">
        <v>1398</v>
      </c>
      <c r="BO86" s="187" t="s">
        <v>1953</v>
      </c>
    </row>
    <row r="87" spans="2:67" ht="45.75" customHeight="1">
      <c r="B87" s="803"/>
      <c r="C87" s="871"/>
      <c r="D87" s="922"/>
      <c r="E87" s="710"/>
      <c r="F87" s="633"/>
      <c r="G87" s="849"/>
      <c r="H87" s="849"/>
      <c r="I87" s="704"/>
      <c r="J87" s="807"/>
      <c r="K87" s="808"/>
      <c r="L87" s="110" t="s">
        <v>326</v>
      </c>
      <c r="M87" s="122">
        <v>0</v>
      </c>
      <c r="N87" s="110" t="s">
        <v>1486</v>
      </c>
      <c r="O87" s="34">
        <v>1</v>
      </c>
      <c r="P87" s="54">
        <v>1</v>
      </c>
      <c r="Q87" s="54">
        <v>1</v>
      </c>
      <c r="R87" s="308">
        <v>0.25</v>
      </c>
      <c r="S87" s="54">
        <v>1</v>
      </c>
      <c r="T87" s="308">
        <v>0.25</v>
      </c>
      <c r="U87" s="54">
        <v>1</v>
      </c>
      <c r="V87" s="310">
        <v>0.25</v>
      </c>
      <c r="W87" s="41">
        <v>1</v>
      </c>
      <c r="X87" s="310">
        <v>0.25</v>
      </c>
      <c r="Y87" s="48">
        <v>1</v>
      </c>
      <c r="Z87" s="49">
        <v>0</v>
      </c>
      <c r="AA87" s="49">
        <v>0</v>
      </c>
      <c r="AB87" s="252">
        <v>0</v>
      </c>
      <c r="AC87" s="233">
        <f t="shared" si="29"/>
        <v>1</v>
      </c>
      <c r="AD87" s="568">
        <f t="shared" si="30"/>
        <v>1</v>
      </c>
      <c r="AE87" s="79">
        <f t="shared" si="31"/>
        <v>0</v>
      </c>
      <c r="AF87" s="568">
        <f t="shared" si="32"/>
        <v>0</v>
      </c>
      <c r="AG87" s="79">
        <f t="shared" si="33"/>
        <v>0</v>
      </c>
      <c r="AH87" s="568">
        <f t="shared" si="34"/>
        <v>0</v>
      </c>
      <c r="AI87" s="79">
        <f t="shared" si="35"/>
        <v>0</v>
      </c>
      <c r="AJ87" s="568">
        <f t="shared" si="36"/>
        <v>0</v>
      </c>
      <c r="AK87" s="925">
        <f t="shared" si="39"/>
        <v>0.25</v>
      </c>
      <c r="AL87" s="926">
        <f t="shared" si="37"/>
        <v>0.25</v>
      </c>
      <c r="AM87" s="927">
        <f t="shared" si="38"/>
        <v>0.25</v>
      </c>
      <c r="AN87" s="49">
        <v>150000</v>
      </c>
      <c r="AO87" s="54">
        <v>120000</v>
      </c>
      <c r="AP87" s="54">
        <v>500</v>
      </c>
      <c r="AQ87" s="116">
        <f t="shared" si="40"/>
        <v>0.8</v>
      </c>
      <c r="AR87" s="277">
        <f t="shared" si="41"/>
        <v>4.1666666666666666E-3</v>
      </c>
      <c r="AS87" s="49">
        <v>64000</v>
      </c>
      <c r="AT87" s="54">
        <v>0</v>
      </c>
      <c r="AU87" s="54">
        <v>0</v>
      </c>
      <c r="AV87" s="116">
        <f t="shared" si="42"/>
        <v>0</v>
      </c>
      <c r="AW87" s="277" t="str">
        <f t="shared" si="43"/>
        <v xml:space="preserve"> -</v>
      </c>
      <c r="AX87" s="48">
        <v>163802</v>
      </c>
      <c r="AY87" s="54">
        <v>0</v>
      </c>
      <c r="AZ87" s="54">
        <v>0</v>
      </c>
      <c r="BA87" s="116">
        <f t="shared" si="44"/>
        <v>0</v>
      </c>
      <c r="BB87" s="277" t="str">
        <f t="shared" si="45"/>
        <v xml:space="preserve"> -</v>
      </c>
      <c r="BC87" s="49">
        <v>171174</v>
      </c>
      <c r="BD87" s="54">
        <v>0</v>
      </c>
      <c r="BE87" s="54">
        <v>0</v>
      </c>
      <c r="BF87" s="116">
        <f t="shared" si="46"/>
        <v>0</v>
      </c>
      <c r="BG87" s="277" t="str">
        <f t="shared" si="47"/>
        <v xml:space="preserve"> -</v>
      </c>
      <c r="BH87" s="811">
        <f t="shared" si="48"/>
        <v>548976</v>
      </c>
      <c r="BI87" s="812">
        <f t="shared" si="49"/>
        <v>120000</v>
      </c>
      <c r="BJ87" s="812">
        <f t="shared" si="50"/>
        <v>500</v>
      </c>
      <c r="BK87" s="381">
        <f t="shared" si="51"/>
        <v>0.21858879076680948</v>
      </c>
      <c r="BL87" s="277">
        <f t="shared" si="52"/>
        <v>4.1666666666666666E-3</v>
      </c>
      <c r="BM87" s="462" t="s">
        <v>1467</v>
      </c>
      <c r="BN87" s="186" t="s">
        <v>1398</v>
      </c>
      <c r="BO87" s="187" t="s">
        <v>1953</v>
      </c>
    </row>
    <row r="88" spans="2:67" ht="30" customHeight="1">
      <c r="B88" s="803"/>
      <c r="C88" s="871"/>
      <c r="D88" s="922"/>
      <c r="E88" s="710"/>
      <c r="F88" s="633" t="s">
        <v>418</v>
      </c>
      <c r="G88" s="695">
        <v>28</v>
      </c>
      <c r="H88" s="695">
        <v>28</v>
      </c>
      <c r="I88" s="692">
        <v>-0.1</v>
      </c>
      <c r="J88" s="807"/>
      <c r="K88" s="808"/>
      <c r="L88" s="110" t="s">
        <v>327</v>
      </c>
      <c r="M88" s="122">
        <v>0</v>
      </c>
      <c r="N88" s="110" t="s">
        <v>1487</v>
      </c>
      <c r="O88" s="34">
        <v>33</v>
      </c>
      <c r="P88" s="54">
        <v>33</v>
      </c>
      <c r="Q88" s="54">
        <v>33</v>
      </c>
      <c r="R88" s="308">
        <v>0.25</v>
      </c>
      <c r="S88" s="54">
        <v>33</v>
      </c>
      <c r="T88" s="308">
        <v>0.25</v>
      </c>
      <c r="U88" s="54">
        <v>33</v>
      </c>
      <c r="V88" s="310">
        <v>0.25</v>
      </c>
      <c r="W88" s="41">
        <v>33</v>
      </c>
      <c r="X88" s="310">
        <v>0.25</v>
      </c>
      <c r="Y88" s="48">
        <v>18</v>
      </c>
      <c r="Z88" s="49">
        <v>0</v>
      </c>
      <c r="AA88" s="49">
        <v>0</v>
      </c>
      <c r="AB88" s="252">
        <v>0</v>
      </c>
      <c r="AC88" s="233">
        <f t="shared" si="29"/>
        <v>0.54545454545454541</v>
      </c>
      <c r="AD88" s="568">
        <f t="shared" si="30"/>
        <v>0.54545454545454541</v>
      </c>
      <c r="AE88" s="79">
        <f t="shared" si="31"/>
        <v>0</v>
      </c>
      <c r="AF88" s="568">
        <f t="shared" si="32"/>
        <v>0</v>
      </c>
      <c r="AG88" s="79">
        <f t="shared" si="33"/>
        <v>0</v>
      </c>
      <c r="AH88" s="568">
        <f t="shared" si="34"/>
        <v>0</v>
      </c>
      <c r="AI88" s="79">
        <f t="shared" si="35"/>
        <v>0</v>
      </c>
      <c r="AJ88" s="568">
        <f t="shared" si="36"/>
        <v>0</v>
      </c>
      <c r="AK88" s="925">
        <f t="shared" si="39"/>
        <v>0.13636363636363635</v>
      </c>
      <c r="AL88" s="926">
        <f t="shared" si="37"/>
        <v>0.13636363636363635</v>
      </c>
      <c r="AM88" s="927">
        <f t="shared" si="38"/>
        <v>0.13636363636363635</v>
      </c>
      <c r="AN88" s="49">
        <v>120000</v>
      </c>
      <c r="AO88" s="54">
        <v>60000</v>
      </c>
      <c r="AP88" s="54">
        <v>0</v>
      </c>
      <c r="AQ88" s="116">
        <f t="shared" si="40"/>
        <v>0.5</v>
      </c>
      <c r="AR88" s="277" t="str">
        <f t="shared" si="41"/>
        <v xml:space="preserve"> -</v>
      </c>
      <c r="AS88" s="49">
        <v>100000</v>
      </c>
      <c r="AT88" s="54">
        <v>0</v>
      </c>
      <c r="AU88" s="54">
        <v>0</v>
      </c>
      <c r="AV88" s="116">
        <f t="shared" si="42"/>
        <v>0</v>
      </c>
      <c r="AW88" s="277" t="str">
        <f t="shared" si="43"/>
        <v xml:space="preserve"> -</v>
      </c>
      <c r="AX88" s="48">
        <v>130000</v>
      </c>
      <c r="AY88" s="54">
        <v>0</v>
      </c>
      <c r="AZ88" s="54">
        <v>0</v>
      </c>
      <c r="BA88" s="116">
        <f t="shared" si="44"/>
        <v>0</v>
      </c>
      <c r="BB88" s="277" t="str">
        <f t="shared" si="45"/>
        <v xml:space="preserve"> -</v>
      </c>
      <c r="BC88" s="49">
        <v>100000</v>
      </c>
      <c r="BD88" s="54">
        <v>0</v>
      </c>
      <c r="BE88" s="54">
        <v>0</v>
      </c>
      <c r="BF88" s="116">
        <f t="shared" si="46"/>
        <v>0</v>
      </c>
      <c r="BG88" s="277" t="str">
        <f t="shared" si="47"/>
        <v xml:space="preserve"> -</v>
      </c>
      <c r="BH88" s="811">
        <f t="shared" si="48"/>
        <v>450000</v>
      </c>
      <c r="BI88" s="812">
        <f t="shared" si="49"/>
        <v>60000</v>
      </c>
      <c r="BJ88" s="812">
        <f t="shared" si="50"/>
        <v>0</v>
      </c>
      <c r="BK88" s="381">
        <f t="shared" si="51"/>
        <v>0.13333333333333333</v>
      </c>
      <c r="BL88" s="277" t="str">
        <f t="shared" si="52"/>
        <v xml:space="preserve"> -</v>
      </c>
      <c r="BM88" s="462" t="s">
        <v>1467</v>
      </c>
      <c r="BN88" s="186" t="s">
        <v>1398</v>
      </c>
      <c r="BO88" s="187" t="s">
        <v>1953</v>
      </c>
    </row>
    <row r="89" spans="2:67" ht="30" customHeight="1">
      <c r="B89" s="803"/>
      <c r="C89" s="871"/>
      <c r="D89" s="922"/>
      <c r="E89" s="710"/>
      <c r="F89" s="633"/>
      <c r="G89" s="695"/>
      <c r="H89" s="695"/>
      <c r="I89" s="692"/>
      <c r="J89" s="807"/>
      <c r="K89" s="808"/>
      <c r="L89" s="110" t="s">
        <v>328</v>
      </c>
      <c r="M89" s="122" t="s">
        <v>1219</v>
      </c>
      <c r="N89" s="110" t="s">
        <v>1488</v>
      </c>
      <c r="O89" s="34">
        <v>32427</v>
      </c>
      <c r="P89" s="54">
        <v>75000</v>
      </c>
      <c r="Q89" s="54">
        <v>75000</v>
      </c>
      <c r="R89" s="308">
        <v>0.25</v>
      </c>
      <c r="S89" s="54">
        <v>75000</v>
      </c>
      <c r="T89" s="308">
        <v>0.25</v>
      </c>
      <c r="U89" s="54">
        <v>75000</v>
      </c>
      <c r="V89" s="310">
        <v>0.25</v>
      </c>
      <c r="W89" s="41">
        <v>75000</v>
      </c>
      <c r="X89" s="310">
        <v>0.25</v>
      </c>
      <c r="Y89" s="48">
        <v>31000</v>
      </c>
      <c r="Z89" s="49">
        <v>50000</v>
      </c>
      <c r="AA89" s="49">
        <v>0</v>
      </c>
      <c r="AB89" s="252">
        <v>0</v>
      </c>
      <c r="AC89" s="233">
        <f t="shared" si="29"/>
        <v>0.41333333333333333</v>
      </c>
      <c r="AD89" s="568">
        <f t="shared" si="30"/>
        <v>0.41333333333333333</v>
      </c>
      <c r="AE89" s="79">
        <f t="shared" si="31"/>
        <v>0.66666666666666663</v>
      </c>
      <c r="AF89" s="568">
        <f t="shared" si="32"/>
        <v>0.66666666666666663</v>
      </c>
      <c r="AG89" s="79">
        <f t="shared" si="33"/>
        <v>0</v>
      </c>
      <c r="AH89" s="568">
        <f t="shared" si="34"/>
        <v>0</v>
      </c>
      <c r="AI89" s="79">
        <f t="shared" si="35"/>
        <v>0</v>
      </c>
      <c r="AJ89" s="568">
        <f t="shared" si="36"/>
        <v>0</v>
      </c>
      <c r="AK89" s="925">
        <f t="shared" si="39"/>
        <v>0.27</v>
      </c>
      <c r="AL89" s="926">
        <f t="shared" si="37"/>
        <v>0.27</v>
      </c>
      <c r="AM89" s="927">
        <f t="shared" si="38"/>
        <v>0.27</v>
      </c>
      <c r="AN89" s="49">
        <v>155000</v>
      </c>
      <c r="AO89" s="54">
        <v>155000</v>
      </c>
      <c r="AP89" s="54">
        <v>46500</v>
      </c>
      <c r="AQ89" s="116">
        <f t="shared" si="40"/>
        <v>1</v>
      </c>
      <c r="AR89" s="277">
        <f t="shared" si="41"/>
        <v>0.3</v>
      </c>
      <c r="AS89" s="49">
        <v>250000</v>
      </c>
      <c r="AT89" s="54">
        <v>250000</v>
      </c>
      <c r="AU89" s="54">
        <v>0</v>
      </c>
      <c r="AV89" s="116">
        <f t="shared" si="42"/>
        <v>1</v>
      </c>
      <c r="AW89" s="277" t="str">
        <f t="shared" si="43"/>
        <v xml:space="preserve"> -</v>
      </c>
      <c r="AX89" s="48">
        <v>0</v>
      </c>
      <c r="AY89" s="54">
        <v>0</v>
      </c>
      <c r="AZ89" s="54">
        <v>0</v>
      </c>
      <c r="BA89" s="116" t="str">
        <f t="shared" si="44"/>
        <v xml:space="preserve"> -</v>
      </c>
      <c r="BB89" s="277" t="str">
        <f t="shared" si="45"/>
        <v xml:space="preserve"> -</v>
      </c>
      <c r="BC89" s="49">
        <v>0</v>
      </c>
      <c r="BD89" s="54">
        <v>0</v>
      </c>
      <c r="BE89" s="54">
        <v>0</v>
      </c>
      <c r="BF89" s="116" t="str">
        <f t="shared" si="46"/>
        <v xml:space="preserve"> -</v>
      </c>
      <c r="BG89" s="277" t="str">
        <f t="shared" si="47"/>
        <v xml:space="preserve"> -</v>
      </c>
      <c r="BH89" s="811">
        <f t="shared" si="48"/>
        <v>405000</v>
      </c>
      <c r="BI89" s="812">
        <f t="shared" si="49"/>
        <v>405000</v>
      </c>
      <c r="BJ89" s="812">
        <f t="shared" si="50"/>
        <v>46500</v>
      </c>
      <c r="BK89" s="381">
        <f t="shared" si="51"/>
        <v>1</v>
      </c>
      <c r="BL89" s="277">
        <f t="shared" si="52"/>
        <v>0.11481481481481481</v>
      </c>
      <c r="BM89" s="462" t="s">
        <v>1467</v>
      </c>
      <c r="BN89" s="186" t="s">
        <v>1398</v>
      </c>
      <c r="BO89" s="187" t="s">
        <v>1953</v>
      </c>
    </row>
    <row r="90" spans="2:67" ht="30" customHeight="1" thickBot="1">
      <c r="B90" s="803"/>
      <c r="C90" s="871"/>
      <c r="D90" s="922"/>
      <c r="E90" s="710"/>
      <c r="F90" s="633"/>
      <c r="G90" s="695"/>
      <c r="H90" s="695"/>
      <c r="I90" s="692"/>
      <c r="J90" s="843"/>
      <c r="K90" s="814"/>
      <c r="L90" s="25" t="s">
        <v>329</v>
      </c>
      <c r="M90" s="126">
        <v>2210153</v>
      </c>
      <c r="N90" s="25" t="s">
        <v>1489</v>
      </c>
      <c r="O90" s="38">
        <v>4</v>
      </c>
      <c r="P90" s="98">
        <v>4</v>
      </c>
      <c r="Q90" s="98">
        <v>0</v>
      </c>
      <c r="R90" s="311">
        <f t="shared" si="53"/>
        <v>0</v>
      </c>
      <c r="S90" s="98">
        <v>1</v>
      </c>
      <c r="T90" s="311">
        <f t="shared" si="54"/>
        <v>0.25</v>
      </c>
      <c r="U90" s="98">
        <v>1</v>
      </c>
      <c r="V90" s="312">
        <f t="shared" si="55"/>
        <v>0.25</v>
      </c>
      <c r="W90" s="44">
        <v>2</v>
      </c>
      <c r="X90" s="312">
        <f t="shared" si="56"/>
        <v>0.5</v>
      </c>
      <c r="Y90" s="56">
        <v>0</v>
      </c>
      <c r="Z90" s="57">
        <v>0</v>
      </c>
      <c r="AA90" s="57">
        <v>0</v>
      </c>
      <c r="AB90" s="254">
        <v>0</v>
      </c>
      <c r="AC90" s="232" t="str">
        <f t="shared" si="29"/>
        <v xml:space="preserve"> -</v>
      </c>
      <c r="AD90" s="815" t="str">
        <f t="shared" si="30"/>
        <v xml:space="preserve"> -</v>
      </c>
      <c r="AE90" s="102">
        <f t="shared" si="31"/>
        <v>0</v>
      </c>
      <c r="AF90" s="815">
        <f t="shared" si="32"/>
        <v>0</v>
      </c>
      <c r="AG90" s="102">
        <f t="shared" si="33"/>
        <v>0</v>
      </c>
      <c r="AH90" s="815">
        <f t="shared" si="34"/>
        <v>0</v>
      </c>
      <c r="AI90" s="102">
        <f t="shared" si="35"/>
        <v>0</v>
      </c>
      <c r="AJ90" s="815">
        <f t="shared" si="36"/>
        <v>0</v>
      </c>
      <c r="AK90" s="928">
        <f>+SUM(Y90:AB90)/P90</f>
        <v>0</v>
      </c>
      <c r="AL90" s="929">
        <f t="shared" si="37"/>
        <v>0</v>
      </c>
      <c r="AM90" s="930">
        <f t="shared" si="38"/>
        <v>0</v>
      </c>
      <c r="AN90" s="51">
        <v>0</v>
      </c>
      <c r="AO90" s="98">
        <v>0</v>
      </c>
      <c r="AP90" s="98">
        <v>0</v>
      </c>
      <c r="AQ90" s="136" t="str">
        <f t="shared" si="40"/>
        <v xml:space="preserve"> -</v>
      </c>
      <c r="AR90" s="280" t="str">
        <f t="shared" si="41"/>
        <v xml:space="preserve"> -</v>
      </c>
      <c r="AS90" s="51">
        <v>50000</v>
      </c>
      <c r="AT90" s="98">
        <v>0</v>
      </c>
      <c r="AU90" s="98">
        <v>0</v>
      </c>
      <c r="AV90" s="136">
        <f t="shared" si="42"/>
        <v>0</v>
      </c>
      <c r="AW90" s="280" t="str">
        <f t="shared" si="43"/>
        <v xml:space="preserve"> -</v>
      </c>
      <c r="AX90" s="50">
        <v>30000</v>
      </c>
      <c r="AY90" s="98">
        <v>0</v>
      </c>
      <c r="AZ90" s="98">
        <v>0</v>
      </c>
      <c r="BA90" s="136">
        <f t="shared" si="44"/>
        <v>0</v>
      </c>
      <c r="BB90" s="280" t="str">
        <f t="shared" si="45"/>
        <v xml:space="preserve"> -</v>
      </c>
      <c r="BC90" s="51">
        <v>30000</v>
      </c>
      <c r="BD90" s="98">
        <v>0</v>
      </c>
      <c r="BE90" s="98">
        <v>0</v>
      </c>
      <c r="BF90" s="136">
        <f t="shared" si="46"/>
        <v>0</v>
      </c>
      <c r="BG90" s="280" t="str">
        <f t="shared" si="47"/>
        <v xml:space="preserve"> -</v>
      </c>
      <c r="BH90" s="844">
        <f t="shared" si="48"/>
        <v>110000</v>
      </c>
      <c r="BI90" s="845">
        <f t="shared" si="49"/>
        <v>0</v>
      </c>
      <c r="BJ90" s="845">
        <f t="shared" si="50"/>
        <v>0</v>
      </c>
      <c r="BK90" s="384">
        <f t="shared" si="51"/>
        <v>0</v>
      </c>
      <c r="BL90" s="280" t="str">
        <f t="shared" si="52"/>
        <v xml:space="preserve"> -</v>
      </c>
      <c r="BM90" s="832" t="s">
        <v>1223</v>
      </c>
      <c r="BN90" s="833" t="s">
        <v>1398</v>
      </c>
      <c r="BO90" s="834" t="s">
        <v>1952</v>
      </c>
    </row>
    <row r="91" spans="2:67" ht="60" customHeight="1">
      <c r="B91" s="803"/>
      <c r="C91" s="871"/>
      <c r="D91" s="922"/>
      <c r="E91" s="710"/>
      <c r="F91" s="633"/>
      <c r="G91" s="695"/>
      <c r="H91" s="695"/>
      <c r="I91" s="692"/>
      <c r="J91" s="793">
        <f>+RESUMEN!J52</f>
        <v>0.21875</v>
      </c>
      <c r="K91" s="794" t="s">
        <v>368</v>
      </c>
      <c r="L91" s="22" t="s">
        <v>330</v>
      </c>
      <c r="M91" s="128">
        <v>2210260</v>
      </c>
      <c r="N91" s="22" t="s">
        <v>1490</v>
      </c>
      <c r="O91" s="33">
        <v>0</v>
      </c>
      <c r="P91" s="84">
        <v>1</v>
      </c>
      <c r="Q91" s="84">
        <v>1</v>
      </c>
      <c r="R91" s="307">
        <v>0.25</v>
      </c>
      <c r="S91" s="84">
        <v>1</v>
      </c>
      <c r="T91" s="307">
        <v>0.25</v>
      </c>
      <c r="U91" s="84">
        <v>1</v>
      </c>
      <c r="V91" s="309">
        <v>0.25</v>
      </c>
      <c r="W91" s="40">
        <v>1</v>
      </c>
      <c r="X91" s="316">
        <v>0.25</v>
      </c>
      <c r="Y91" s="46">
        <v>1</v>
      </c>
      <c r="Z91" s="47">
        <v>0</v>
      </c>
      <c r="AA91" s="47">
        <v>0</v>
      </c>
      <c r="AB91" s="251">
        <v>0</v>
      </c>
      <c r="AC91" s="823">
        <f t="shared" si="29"/>
        <v>1</v>
      </c>
      <c r="AD91" s="567">
        <f t="shared" si="30"/>
        <v>1</v>
      </c>
      <c r="AE91" s="106">
        <f t="shared" si="31"/>
        <v>0</v>
      </c>
      <c r="AF91" s="567">
        <f t="shared" si="32"/>
        <v>0</v>
      </c>
      <c r="AG91" s="106">
        <f t="shared" si="33"/>
        <v>0</v>
      </c>
      <c r="AH91" s="567">
        <f t="shared" si="34"/>
        <v>0</v>
      </c>
      <c r="AI91" s="106">
        <f t="shared" si="35"/>
        <v>0</v>
      </c>
      <c r="AJ91" s="567">
        <f t="shared" si="36"/>
        <v>0</v>
      </c>
      <c r="AK91" s="931">
        <f t="shared" si="39"/>
        <v>0.25</v>
      </c>
      <c r="AL91" s="932">
        <f t="shared" si="37"/>
        <v>0.25</v>
      </c>
      <c r="AM91" s="933">
        <f t="shared" si="38"/>
        <v>0.25</v>
      </c>
      <c r="AN91" s="46">
        <v>93500</v>
      </c>
      <c r="AO91" s="84">
        <v>86000</v>
      </c>
      <c r="AP91" s="84">
        <v>0</v>
      </c>
      <c r="AQ91" s="135">
        <f t="shared" si="40"/>
        <v>0.9197860962566845</v>
      </c>
      <c r="AR91" s="283" t="str">
        <f t="shared" si="41"/>
        <v xml:space="preserve"> -</v>
      </c>
      <c r="AS91" s="47">
        <v>100000</v>
      </c>
      <c r="AT91" s="84">
        <v>0</v>
      </c>
      <c r="AU91" s="84">
        <v>0</v>
      </c>
      <c r="AV91" s="135">
        <f t="shared" si="42"/>
        <v>0</v>
      </c>
      <c r="AW91" s="283" t="str">
        <f t="shared" si="43"/>
        <v xml:space="preserve"> -</v>
      </c>
      <c r="AX91" s="46">
        <v>62700</v>
      </c>
      <c r="AY91" s="84">
        <v>0</v>
      </c>
      <c r="AZ91" s="84">
        <v>0</v>
      </c>
      <c r="BA91" s="135">
        <f t="shared" si="44"/>
        <v>0</v>
      </c>
      <c r="BB91" s="283" t="str">
        <f t="shared" si="45"/>
        <v xml:space="preserve"> -</v>
      </c>
      <c r="BC91" s="47">
        <v>65520</v>
      </c>
      <c r="BD91" s="84">
        <v>0</v>
      </c>
      <c r="BE91" s="84">
        <v>0</v>
      </c>
      <c r="BF91" s="135">
        <f t="shared" si="46"/>
        <v>0</v>
      </c>
      <c r="BG91" s="283" t="str">
        <f t="shared" si="47"/>
        <v xml:space="preserve"> -</v>
      </c>
      <c r="BH91" s="798">
        <f t="shared" si="48"/>
        <v>321720</v>
      </c>
      <c r="BI91" s="799">
        <f t="shared" si="49"/>
        <v>86000</v>
      </c>
      <c r="BJ91" s="799">
        <f t="shared" si="50"/>
        <v>0</v>
      </c>
      <c r="BK91" s="380">
        <f t="shared" si="51"/>
        <v>0.26731319159517591</v>
      </c>
      <c r="BL91" s="283" t="str">
        <f t="shared" si="52"/>
        <v xml:space="preserve"> -</v>
      </c>
      <c r="BM91" s="837" t="s">
        <v>1223</v>
      </c>
      <c r="BN91" s="838" t="s">
        <v>1398</v>
      </c>
      <c r="BO91" s="839" t="s">
        <v>1953</v>
      </c>
    </row>
    <row r="92" spans="2:67" ht="45.75" customHeight="1">
      <c r="B92" s="803"/>
      <c r="C92" s="871"/>
      <c r="D92" s="922"/>
      <c r="E92" s="710"/>
      <c r="F92" s="633"/>
      <c r="G92" s="695"/>
      <c r="H92" s="695"/>
      <c r="I92" s="692"/>
      <c r="J92" s="807"/>
      <c r="K92" s="808"/>
      <c r="L92" s="23" t="s">
        <v>331</v>
      </c>
      <c r="M92" s="123">
        <v>2210260</v>
      </c>
      <c r="N92" s="23" t="s">
        <v>1491</v>
      </c>
      <c r="O92" s="34">
        <v>0</v>
      </c>
      <c r="P92" s="54">
        <v>1</v>
      </c>
      <c r="Q92" s="54">
        <v>1</v>
      </c>
      <c r="R92" s="308">
        <v>0.25</v>
      </c>
      <c r="S92" s="54">
        <v>1</v>
      </c>
      <c r="T92" s="308">
        <v>0.25</v>
      </c>
      <c r="U92" s="54">
        <v>1</v>
      </c>
      <c r="V92" s="310">
        <v>0.25</v>
      </c>
      <c r="W92" s="41">
        <v>1</v>
      </c>
      <c r="X92" s="317">
        <v>0.25</v>
      </c>
      <c r="Y92" s="48">
        <v>1</v>
      </c>
      <c r="Z92" s="49">
        <v>0</v>
      </c>
      <c r="AA92" s="49">
        <v>0</v>
      </c>
      <c r="AB92" s="252">
        <v>0</v>
      </c>
      <c r="AC92" s="233">
        <f t="shared" si="29"/>
        <v>1</v>
      </c>
      <c r="AD92" s="568">
        <f t="shared" si="30"/>
        <v>1</v>
      </c>
      <c r="AE92" s="79">
        <f t="shared" si="31"/>
        <v>0</v>
      </c>
      <c r="AF92" s="568">
        <f t="shared" si="32"/>
        <v>0</v>
      </c>
      <c r="AG92" s="79">
        <f t="shared" si="33"/>
        <v>0</v>
      </c>
      <c r="AH92" s="568">
        <f t="shared" si="34"/>
        <v>0</v>
      </c>
      <c r="AI92" s="79">
        <f t="shared" si="35"/>
        <v>0</v>
      </c>
      <c r="AJ92" s="568">
        <f t="shared" si="36"/>
        <v>0</v>
      </c>
      <c r="AK92" s="925">
        <f t="shared" si="39"/>
        <v>0.25</v>
      </c>
      <c r="AL92" s="926">
        <f t="shared" si="37"/>
        <v>0.25</v>
      </c>
      <c r="AM92" s="927">
        <f t="shared" si="38"/>
        <v>0.25</v>
      </c>
      <c r="AN92" s="48">
        <v>207000</v>
      </c>
      <c r="AO92" s="54">
        <v>207000</v>
      </c>
      <c r="AP92" s="54">
        <v>0</v>
      </c>
      <c r="AQ92" s="116">
        <f t="shared" si="40"/>
        <v>1</v>
      </c>
      <c r="AR92" s="277" t="str">
        <f t="shared" si="41"/>
        <v xml:space="preserve"> -</v>
      </c>
      <c r="AS92" s="49">
        <v>500000</v>
      </c>
      <c r="AT92" s="54">
        <v>0</v>
      </c>
      <c r="AU92" s="54">
        <v>0</v>
      </c>
      <c r="AV92" s="116">
        <f t="shared" si="42"/>
        <v>0</v>
      </c>
      <c r="AW92" s="277" t="str">
        <f t="shared" si="43"/>
        <v xml:space="preserve"> -</v>
      </c>
      <c r="AX92" s="48">
        <v>83600</v>
      </c>
      <c r="AY92" s="54">
        <v>0</v>
      </c>
      <c r="AZ92" s="54">
        <v>0</v>
      </c>
      <c r="BA92" s="116">
        <f t="shared" si="44"/>
        <v>0</v>
      </c>
      <c r="BB92" s="277" t="str">
        <f t="shared" si="45"/>
        <v xml:space="preserve"> -</v>
      </c>
      <c r="BC92" s="49">
        <v>87362</v>
      </c>
      <c r="BD92" s="54">
        <v>0</v>
      </c>
      <c r="BE92" s="54">
        <v>0</v>
      </c>
      <c r="BF92" s="116">
        <f t="shared" si="46"/>
        <v>0</v>
      </c>
      <c r="BG92" s="277" t="str">
        <f t="shared" si="47"/>
        <v xml:space="preserve"> -</v>
      </c>
      <c r="BH92" s="811">
        <f t="shared" si="48"/>
        <v>877962</v>
      </c>
      <c r="BI92" s="812">
        <f t="shared" si="49"/>
        <v>207000</v>
      </c>
      <c r="BJ92" s="812">
        <f t="shared" si="50"/>
        <v>0</v>
      </c>
      <c r="BK92" s="381">
        <f t="shared" si="51"/>
        <v>0.2357733022613735</v>
      </c>
      <c r="BL92" s="277" t="str">
        <f t="shared" si="52"/>
        <v xml:space="preserve"> -</v>
      </c>
      <c r="BM92" s="462" t="s">
        <v>1223</v>
      </c>
      <c r="BN92" s="186" t="s">
        <v>1398</v>
      </c>
      <c r="BO92" s="187" t="s">
        <v>1953</v>
      </c>
    </row>
    <row r="93" spans="2:67" ht="60" customHeight="1">
      <c r="B93" s="803"/>
      <c r="C93" s="871"/>
      <c r="D93" s="922"/>
      <c r="E93" s="710"/>
      <c r="F93" s="633"/>
      <c r="G93" s="695"/>
      <c r="H93" s="695"/>
      <c r="I93" s="692"/>
      <c r="J93" s="807"/>
      <c r="K93" s="808"/>
      <c r="L93" s="23" t="s">
        <v>332</v>
      </c>
      <c r="M93" s="123">
        <v>2210260</v>
      </c>
      <c r="N93" s="23" t="s">
        <v>1492</v>
      </c>
      <c r="O93" s="34">
        <v>1</v>
      </c>
      <c r="P93" s="54">
        <v>1</v>
      </c>
      <c r="Q93" s="54">
        <v>1</v>
      </c>
      <c r="R93" s="308">
        <v>0.25</v>
      </c>
      <c r="S93" s="54">
        <v>1</v>
      </c>
      <c r="T93" s="308">
        <v>0.25</v>
      </c>
      <c r="U93" s="54">
        <v>1</v>
      </c>
      <c r="V93" s="310">
        <v>0.25</v>
      </c>
      <c r="W93" s="41">
        <v>1</v>
      </c>
      <c r="X93" s="317">
        <v>0.25</v>
      </c>
      <c r="Y93" s="48">
        <v>1</v>
      </c>
      <c r="Z93" s="49">
        <v>0</v>
      </c>
      <c r="AA93" s="49">
        <v>0</v>
      </c>
      <c r="AB93" s="252">
        <v>0</v>
      </c>
      <c r="AC93" s="233">
        <f t="shared" si="29"/>
        <v>1</v>
      </c>
      <c r="AD93" s="568">
        <f t="shared" si="30"/>
        <v>1</v>
      </c>
      <c r="AE93" s="79">
        <f t="shared" si="31"/>
        <v>0</v>
      </c>
      <c r="AF93" s="568">
        <f t="shared" si="32"/>
        <v>0</v>
      </c>
      <c r="AG93" s="79">
        <f t="shared" si="33"/>
        <v>0</v>
      </c>
      <c r="AH93" s="568">
        <f t="shared" si="34"/>
        <v>0</v>
      </c>
      <c r="AI93" s="79">
        <f t="shared" si="35"/>
        <v>0</v>
      </c>
      <c r="AJ93" s="568">
        <f t="shared" si="36"/>
        <v>0</v>
      </c>
      <c r="AK93" s="925">
        <f t="shared" si="39"/>
        <v>0.25</v>
      </c>
      <c r="AL93" s="926">
        <f t="shared" si="37"/>
        <v>0.25</v>
      </c>
      <c r="AM93" s="927">
        <f t="shared" si="38"/>
        <v>0.25</v>
      </c>
      <c r="AN93" s="48">
        <v>151000</v>
      </c>
      <c r="AO93" s="54">
        <v>151000</v>
      </c>
      <c r="AP93" s="54">
        <v>0</v>
      </c>
      <c r="AQ93" s="116">
        <f t="shared" si="40"/>
        <v>1</v>
      </c>
      <c r="AR93" s="277" t="str">
        <f t="shared" si="41"/>
        <v xml:space="preserve"> -</v>
      </c>
      <c r="AS93" s="49">
        <v>100000</v>
      </c>
      <c r="AT93" s="54">
        <v>0</v>
      </c>
      <c r="AU93" s="54">
        <v>0</v>
      </c>
      <c r="AV93" s="116">
        <f t="shared" si="42"/>
        <v>0</v>
      </c>
      <c r="AW93" s="277" t="str">
        <f t="shared" si="43"/>
        <v xml:space="preserve"> -</v>
      </c>
      <c r="AX93" s="48">
        <v>76440</v>
      </c>
      <c r="AY93" s="54">
        <v>0</v>
      </c>
      <c r="AZ93" s="54">
        <v>0</v>
      </c>
      <c r="BA93" s="116">
        <f t="shared" si="44"/>
        <v>0</v>
      </c>
      <c r="BB93" s="277" t="str">
        <f t="shared" si="45"/>
        <v xml:space="preserve"> -</v>
      </c>
      <c r="BC93" s="49">
        <v>79881</v>
      </c>
      <c r="BD93" s="54">
        <v>0</v>
      </c>
      <c r="BE93" s="54">
        <v>0</v>
      </c>
      <c r="BF93" s="116">
        <f t="shared" si="46"/>
        <v>0</v>
      </c>
      <c r="BG93" s="277" t="str">
        <f t="shared" si="47"/>
        <v xml:space="preserve"> -</v>
      </c>
      <c r="BH93" s="811">
        <f t="shared" si="48"/>
        <v>407321</v>
      </c>
      <c r="BI93" s="812">
        <f t="shared" si="49"/>
        <v>151000</v>
      </c>
      <c r="BJ93" s="812">
        <f t="shared" si="50"/>
        <v>0</v>
      </c>
      <c r="BK93" s="381">
        <f t="shared" si="51"/>
        <v>0.3707149889153763</v>
      </c>
      <c r="BL93" s="277" t="str">
        <f t="shared" si="52"/>
        <v xml:space="preserve"> -</v>
      </c>
      <c r="BM93" s="462" t="s">
        <v>1223</v>
      </c>
      <c r="BN93" s="186" t="s">
        <v>1398</v>
      </c>
      <c r="BO93" s="187" t="s">
        <v>1953</v>
      </c>
    </row>
    <row r="94" spans="2:67" ht="30" customHeight="1">
      <c r="B94" s="803"/>
      <c r="C94" s="871"/>
      <c r="D94" s="922"/>
      <c r="E94" s="710"/>
      <c r="F94" s="633" t="s">
        <v>419</v>
      </c>
      <c r="G94" s="849">
        <v>0.95</v>
      </c>
      <c r="H94" s="849">
        <v>0.98</v>
      </c>
      <c r="I94" s="704">
        <f>+H94-G94</f>
        <v>3.0000000000000027E-2</v>
      </c>
      <c r="J94" s="807"/>
      <c r="K94" s="808"/>
      <c r="L94" s="23" t="s">
        <v>333</v>
      </c>
      <c r="M94" s="123">
        <v>2210675</v>
      </c>
      <c r="N94" s="23" t="s">
        <v>1493</v>
      </c>
      <c r="O94" s="37">
        <v>1</v>
      </c>
      <c r="P94" s="79">
        <v>1</v>
      </c>
      <c r="Q94" s="79">
        <v>1</v>
      </c>
      <c r="R94" s="308">
        <v>0.25</v>
      </c>
      <c r="S94" s="79">
        <v>1</v>
      </c>
      <c r="T94" s="308">
        <v>0.25</v>
      </c>
      <c r="U94" s="79">
        <v>1</v>
      </c>
      <c r="V94" s="310">
        <v>0.25</v>
      </c>
      <c r="W94" s="116">
        <v>1</v>
      </c>
      <c r="X94" s="317">
        <v>0.25</v>
      </c>
      <c r="Y94" s="233">
        <v>1</v>
      </c>
      <c r="Z94" s="230">
        <v>1</v>
      </c>
      <c r="AA94" s="230">
        <v>0</v>
      </c>
      <c r="AB94" s="253">
        <v>0</v>
      </c>
      <c r="AC94" s="233">
        <f t="shared" si="29"/>
        <v>1</v>
      </c>
      <c r="AD94" s="568">
        <f t="shared" si="30"/>
        <v>1</v>
      </c>
      <c r="AE94" s="79">
        <f t="shared" si="31"/>
        <v>1</v>
      </c>
      <c r="AF94" s="568">
        <f t="shared" si="32"/>
        <v>1</v>
      </c>
      <c r="AG94" s="79">
        <f t="shared" si="33"/>
        <v>0</v>
      </c>
      <c r="AH94" s="568">
        <f t="shared" si="34"/>
        <v>0</v>
      </c>
      <c r="AI94" s="79">
        <f t="shared" si="35"/>
        <v>0</v>
      </c>
      <c r="AJ94" s="568">
        <f t="shared" si="36"/>
        <v>0</v>
      </c>
      <c r="AK94" s="925">
        <f t="shared" si="39"/>
        <v>0.5</v>
      </c>
      <c r="AL94" s="926">
        <f t="shared" si="37"/>
        <v>0.5</v>
      </c>
      <c r="AM94" s="927">
        <f t="shared" si="38"/>
        <v>0.5</v>
      </c>
      <c r="AN94" s="48">
        <v>526944</v>
      </c>
      <c r="AO94" s="54">
        <v>526944</v>
      </c>
      <c r="AP94" s="54">
        <v>47060</v>
      </c>
      <c r="AQ94" s="116">
        <f t="shared" si="40"/>
        <v>1</v>
      </c>
      <c r="AR94" s="277">
        <f t="shared" si="41"/>
        <v>8.9307402684156198E-2</v>
      </c>
      <c r="AS94" s="49">
        <v>1372975</v>
      </c>
      <c r="AT94" s="54">
        <v>105000</v>
      </c>
      <c r="AU94" s="54">
        <v>0</v>
      </c>
      <c r="AV94" s="116">
        <f t="shared" si="42"/>
        <v>7.6476265044884278E-2</v>
      </c>
      <c r="AW94" s="277" t="str">
        <f t="shared" si="43"/>
        <v xml:space="preserve"> -</v>
      </c>
      <c r="AX94" s="48">
        <v>1000000</v>
      </c>
      <c r="AY94" s="54">
        <v>0</v>
      </c>
      <c r="AZ94" s="54">
        <v>0</v>
      </c>
      <c r="BA94" s="116">
        <f t="shared" si="44"/>
        <v>0</v>
      </c>
      <c r="BB94" s="277" t="str">
        <f t="shared" si="45"/>
        <v xml:space="preserve"> -</v>
      </c>
      <c r="BC94" s="49">
        <v>1000000</v>
      </c>
      <c r="BD94" s="54">
        <v>0</v>
      </c>
      <c r="BE94" s="54">
        <v>0</v>
      </c>
      <c r="BF94" s="116">
        <f t="shared" si="46"/>
        <v>0</v>
      </c>
      <c r="BG94" s="277" t="str">
        <f t="shared" si="47"/>
        <v xml:space="preserve"> -</v>
      </c>
      <c r="BH94" s="811">
        <f t="shared" si="48"/>
        <v>3899919</v>
      </c>
      <c r="BI94" s="812">
        <f t="shared" si="49"/>
        <v>631944</v>
      </c>
      <c r="BJ94" s="812">
        <f t="shared" si="50"/>
        <v>47060</v>
      </c>
      <c r="BK94" s="381">
        <f t="shared" si="51"/>
        <v>0.16204028852906946</v>
      </c>
      <c r="BL94" s="277">
        <f t="shared" si="52"/>
        <v>7.4468623802109044E-2</v>
      </c>
      <c r="BM94" s="462" t="s">
        <v>1223</v>
      </c>
      <c r="BN94" s="186" t="s">
        <v>1398</v>
      </c>
      <c r="BO94" s="187" t="s">
        <v>1952</v>
      </c>
    </row>
    <row r="95" spans="2:67" ht="30" customHeight="1">
      <c r="B95" s="803"/>
      <c r="C95" s="871"/>
      <c r="D95" s="922"/>
      <c r="E95" s="710"/>
      <c r="F95" s="633"/>
      <c r="G95" s="849"/>
      <c r="H95" s="849"/>
      <c r="I95" s="704"/>
      <c r="J95" s="807"/>
      <c r="K95" s="808"/>
      <c r="L95" s="23" t="s">
        <v>334</v>
      </c>
      <c r="M95" s="123">
        <v>2210675</v>
      </c>
      <c r="N95" s="23" t="s">
        <v>1494</v>
      </c>
      <c r="O95" s="37">
        <v>1</v>
      </c>
      <c r="P95" s="79">
        <v>1</v>
      </c>
      <c r="Q95" s="79">
        <v>1</v>
      </c>
      <c r="R95" s="308">
        <v>0.25</v>
      </c>
      <c r="S95" s="79">
        <v>1</v>
      </c>
      <c r="T95" s="308">
        <v>0.25</v>
      </c>
      <c r="U95" s="79">
        <v>1</v>
      </c>
      <c r="V95" s="310">
        <v>0.25</v>
      </c>
      <c r="W95" s="116">
        <v>1</v>
      </c>
      <c r="X95" s="317">
        <v>0.25</v>
      </c>
      <c r="Y95" s="233">
        <v>1</v>
      </c>
      <c r="Z95" s="230">
        <v>1</v>
      </c>
      <c r="AA95" s="230">
        <v>0</v>
      </c>
      <c r="AB95" s="253">
        <v>0</v>
      </c>
      <c r="AC95" s="233">
        <f t="shared" si="29"/>
        <v>1</v>
      </c>
      <c r="AD95" s="568">
        <f t="shared" si="30"/>
        <v>1</v>
      </c>
      <c r="AE95" s="79">
        <f t="shared" si="31"/>
        <v>1</v>
      </c>
      <c r="AF95" s="568">
        <f t="shared" si="32"/>
        <v>1</v>
      </c>
      <c r="AG95" s="79">
        <f t="shared" si="33"/>
        <v>0</v>
      </c>
      <c r="AH95" s="568">
        <f t="shared" si="34"/>
        <v>0</v>
      </c>
      <c r="AI95" s="79">
        <f t="shared" si="35"/>
        <v>0</v>
      </c>
      <c r="AJ95" s="568">
        <f t="shared" si="36"/>
        <v>0</v>
      </c>
      <c r="AK95" s="925">
        <f t="shared" si="39"/>
        <v>0.5</v>
      </c>
      <c r="AL95" s="926">
        <f t="shared" si="37"/>
        <v>0.5</v>
      </c>
      <c r="AM95" s="927">
        <f t="shared" si="38"/>
        <v>0.5</v>
      </c>
      <c r="AN95" s="48">
        <v>0</v>
      </c>
      <c r="AO95" s="54">
        <v>0</v>
      </c>
      <c r="AP95" s="54">
        <v>0</v>
      </c>
      <c r="AQ95" s="116" t="str">
        <f t="shared" si="40"/>
        <v xml:space="preserve"> -</v>
      </c>
      <c r="AR95" s="277" t="str">
        <f t="shared" si="41"/>
        <v xml:space="preserve"> -</v>
      </c>
      <c r="AS95" s="49">
        <v>0</v>
      </c>
      <c r="AT95" s="54">
        <v>0</v>
      </c>
      <c r="AU95" s="54">
        <v>0</v>
      </c>
      <c r="AV95" s="116" t="str">
        <f t="shared" si="42"/>
        <v xml:space="preserve"> -</v>
      </c>
      <c r="AW95" s="277" t="str">
        <f t="shared" si="43"/>
        <v xml:space="preserve"> -</v>
      </c>
      <c r="AX95" s="48">
        <v>350000</v>
      </c>
      <c r="AY95" s="54">
        <v>0</v>
      </c>
      <c r="AZ95" s="54">
        <v>0</v>
      </c>
      <c r="BA95" s="116">
        <f t="shared" si="44"/>
        <v>0</v>
      </c>
      <c r="BB95" s="277" t="str">
        <f t="shared" si="45"/>
        <v xml:space="preserve"> -</v>
      </c>
      <c r="BC95" s="49">
        <v>350000</v>
      </c>
      <c r="BD95" s="54">
        <v>0</v>
      </c>
      <c r="BE95" s="54">
        <v>0</v>
      </c>
      <c r="BF95" s="116">
        <f t="shared" si="46"/>
        <v>0</v>
      </c>
      <c r="BG95" s="277" t="str">
        <f t="shared" si="47"/>
        <v xml:space="preserve"> -</v>
      </c>
      <c r="BH95" s="811">
        <f t="shared" si="48"/>
        <v>700000</v>
      </c>
      <c r="BI95" s="812">
        <f t="shared" si="49"/>
        <v>0</v>
      </c>
      <c r="BJ95" s="812">
        <f t="shared" si="50"/>
        <v>0</v>
      </c>
      <c r="BK95" s="381">
        <f t="shared" si="51"/>
        <v>0</v>
      </c>
      <c r="BL95" s="277" t="str">
        <f t="shared" si="52"/>
        <v xml:space="preserve"> -</v>
      </c>
      <c r="BM95" s="462" t="s">
        <v>1223</v>
      </c>
      <c r="BN95" s="186" t="s">
        <v>1398</v>
      </c>
      <c r="BO95" s="187" t="s">
        <v>1952</v>
      </c>
    </row>
    <row r="96" spans="2:67" ht="30" customHeight="1">
      <c r="B96" s="803"/>
      <c r="C96" s="871"/>
      <c r="D96" s="922"/>
      <c r="E96" s="710"/>
      <c r="F96" s="633"/>
      <c r="G96" s="849"/>
      <c r="H96" s="849"/>
      <c r="I96" s="704"/>
      <c r="J96" s="807"/>
      <c r="K96" s="808"/>
      <c r="L96" s="23" t="s">
        <v>335</v>
      </c>
      <c r="M96" s="123">
        <v>2210268</v>
      </c>
      <c r="N96" s="23" t="s">
        <v>1495</v>
      </c>
      <c r="O96" s="34">
        <v>1</v>
      </c>
      <c r="P96" s="54">
        <v>1</v>
      </c>
      <c r="Q96" s="54">
        <v>1</v>
      </c>
      <c r="R96" s="308">
        <v>0.25</v>
      </c>
      <c r="S96" s="54">
        <v>1</v>
      </c>
      <c r="T96" s="308">
        <v>0.25</v>
      </c>
      <c r="U96" s="54">
        <v>1</v>
      </c>
      <c r="V96" s="310">
        <v>0.25</v>
      </c>
      <c r="W96" s="41">
        <v>1</v>
      </c>
      <c r="X96" s="317">
        <v>0.25</v>
      </c>
      <c r="Y96" s="48">
        <v>0</v>
      </c>
      <c r="Z96" s="49">
        <v>0</v>
      </c>
      <c r="AA96" s="49">
        <v>0</v>
      </c>
      <c r="AB96" s="252">
        <v>0</v>
      </c>
      <c r="AC96" s="233">
        <f t="shared" si="29"/>
        <v>0</v>
      </c>
      <c r="AD96" s="568">
        <f t="shared" si="30"/>
        <v>0</v>
      </c>
      <c r="AE96" s="79">
        <f t="shared" si="31"/>
        <v>0</v>
      </c>
      <c r="AF96" s="568">
        <f t="shared" si="32"/>
        <v>0</v>
      </c>
      <c r="AG96" s="79">
        <f t="shared" si="33"/>
        <v>0</v>
      </c>
      <c r="AH96" s="568">
        <f t="shared" si="34"/>
        <v>0</v>
      </c>
      <c r="AI96" s="79">
        <f t="shared" si="35"/>
        <v>0</v>
      </c>
      <c r="AJ96" s="568">
        <f t="shared" si="36"/>
        <v>0</v>
      </c>
      <c r="AK96" s="925">
        <f t="shared" si="39"/>
        <v>0</v>
      </c>
      <c r="AL96" s="926">
        <f t="shared" si="37"/>
        <v>0</v>
      </c>
      <c r="AM96" s="927">
        <f t="shared" si="38"/>
        <v>0</v>
      </c>
      <c r="AN96" s="48">
        <v>80000</v>
      </c>
      <c r="AO96" s="54">
        <v>0</v>
      </c>
      <c r="AP96" s="54">
        <v>0</v>
      </c>
      <c r="AQ96" s="116">
        <f t="shared" si="40"/>
        <v>0</v>
      </c>
      <c r="AR96" s="277" t="str">
        <f t="shared" si="41"/>
        <v xml:space="preserve"> -</v>
      </c>
      <c r="AS96" s="49">
        <v>100000</v>
      </c>
      <c r="AT96" s="54">
        <v>0</v>
      </c>
      <c r="AU96" s="54">
        <v>0</v>
      </c>
      <c r="AV96" s="116">
        <f t="shared" si="42"/>
        <v>0</v>
      </c>
      <c r="AW96" s="277" t="str">
        <f t="shared" si="43"/>
        <v xml:space="preserve"> -</v>
      </c>
      <c r="AX96" s="48">
        <v>200000</v>
      </c>
      <c r="AY96" s="54">
        <v>0</v>
      </c>
      <c r="AZ96" s="54">
        <v>0</v>
      </c>
      <c r="BA96" s="116">
        <f t="shared" si="44"/>
        <v>0</v>
      </c>
      <c r="BB96" s="277" t="str">
        <f t="shared" si="45"/>
        <v xml:space="preserve"> -</v>
      </c>
      <c r="BC96" s="49">
        <v>200000</v>
      </c>
      <c r="BD96" s="54">
        <v>0</v>
      </c>
      <c r="BE96" s="54">
        <v>0</v>
      </c>
      <c r="BF96" s="116">
        <f t="shared" si="46"/>
        <v>0</v>
      </c>
      <c r="BG96" s="277" t="str">
        <f t="shared" si="47"/>
        <v xml:space="preserve"> -</v>
      </c>
      <c r="BH96" s="811">
        <f t="shared" si="48"/>
        <v>580000</v>
      </c>
      <c r="BI96" s="812">
        <f t="shared" si="49"/>
        <v>0</v>
      </c>
      <c r="BJ96" s="812">
        <f t="shared" si="50"/>
        <v>0</v>
      </c>
      <c r="BK96" s="381">
        <f t="shared" si="51"/>
        <v>0</v>
      </c>
      <c r="BL96" s="277" t="str">
        <f t="shared" si="52"/>
        <v xml:space="preserve"> -</v>
      </c>
      <c r="BM96" s="462" t="s">
        <v>1223</v>
      </c>
      <c r="BN96" s="186" t="s">
        <v>1398</v>
      </c>
      <c r="BO96" s="187" t="s">
        <v>1952</v>
      </c>
    </row>
    <row r="97" spans="2:67" ht="60" customHeight="1">
      <c r="B97" s="803"/>
      <c r="C97" s="871"/>
      <c r="D97" s="922"/>
      <c r="E97" s="710"/>
      <c r="F97" s="633"/>
      <c r="G97" s="849"/>
      <c r="H97" s="849"/>
      <c r="I97" s="704"/>
      <c r="J97" s="807"/>
      <c r="K97" s="808"/>
      <c r="L97" s="23" t="s">
        <v>336</v>
      </c>
      <c r="M97" s="123" t="s">
        <v>1219</v>
      </c>
      <c r="N97" s="23" t="s">
        <v>1496</v>
      </c>
      <c r="O97" s="34">
        <v>0</v>
      </c>
      <c r="P97" s="54">
        <v>1</v>
      </c>
      <c r="Q97" s="54">
        <v>0</v>
      </c>
      <c r="R97" s="308">
        <v>0.25</v>
      </c>
      <c r="S97" s="54">
        <v>1</v>
      </c>
      <c r="T97" s="308">
        <v>0.25</v>
      </c>
      <c r="U97" s="54">
        <v>0</v>
      </c>
      <c r="V97" s="310">
        <v>0.25</v>
      </c>
      <c r="W97" s="41">
        <v>0</v>
      </c>
      <c r="X97" s="317">
        <v>0.25</v>
      </c>
      <c r="Y97" s="48">
        <v>0</v>
      </c>
      <c r="Z97" s="49">
        <v>0</v>
      </c>
      <c r="AA97" s="49">
        <v>0</v>
      </c>
      <c r="AB97" s="252">
        <v>0</v>
      </c>
      <c r="AC97" s="233" t="str">
        <f t="shared" si="29"/>
        <v xml:space="preserve"> -</v>
      </c>
      <c r="AD97" s="568" t="str">
        <f t="shared" si="30"/>
        <v xml:space="preserve"> -</v>
      </c>
      <c r="AE97" s="79">
        <f t="shared" si="31"/>
        <v>0</v>
      </c>
      <c r="AF97" s="568">
        <f t="shared" si="32"/>
        <v>0</v>
      </c>
      <c r="AG97" s="79" t="str">
        <f t="shared" si="33"/>
        <v xml:space="preserve"> -</v>
      </c>
      <c r="AH97" s="568" t="str">
        <f t="shared" si="34"/>
        <v xml:space="preserve"> -</v>
      </c>
      <c r="AI97" s="79" t="str">
        <f t="shared" si="35"/>
        <v xml:space="preserve"> -</v>
      </c>
      <c r="AJ97" s="568" t="str">
        <f t="shared" si="36"/>
        <v xml:space="preserve"> -</v>
      </c>
      <c r="AK97" s="925">
        <f t="shared" si="39"/>
        <v>0</v>
      </c>
      <c r="AL97" s="926">
        <f t="shared" si="37"/>
        <v>0</v>
      </c>
      <c r="AM97" s="927">
        <f t="shared" si="38"/>
        <v>0</v>
      </c>
      <c r="AN97" s="48">
        <v>0</v>
      </c>
      <c r="AO97" s="54">
        <v>0</v>
      </c>
      <c r="AP97" s="54">
        <v>0</v>
      </c>
      <c r="AQ97" s="116" t="str">
        <f t="shared" si="40"/>
        <v xml:space="preserve"> -</v>
      </c>
      <c r="AR97" s="277" t="str">
        <f t="shared" si="41"/>
        <v xml:space="preserve"> -</v>
      </c>
      <c r="AS97" s="49">
        <v>110000</v>
      </c>
      <c r="AT97" s="54">
        <v>0</v>
      </c>
      <c r="AU97" s="54">
        <v>0</v>
      </c>
      <c r="AV97" s="116">
        <f t="shared" si="42"/>
        <v>0</v>
      </c>
      <c r="AW97" s="277" t="str">
        <f t="shared" si="43"/>
        <v xml:space="preserve"> -</v>
      </c>
      <c r="AX97" s="48">
        <v>0</v>
      </c>
      <c r="AY97" s="54">
        <v>0</v>
      </c>
      <c r="AZ97" s="54">
        <v>0</v>
      </c>
      <c r="BA97" s="116" t="str">
        <f t="shared" si="44"/>
        <v xml:space="preserve"> -</v>
      </c>
      <c r="BB97" s="277" t="str">
        <f t="shared" si="45"/>
        <v xml:space="preserve"> -</v>
      </c>
      <c r="BC97" s="49">
        <v>0</v>
      </c>
      <c r="BD97" s="54">
        <v>0</v>
      </c>
      <c r="BE97" s="54">
        <v>0</v>
      </c>
      <c r="BF97" s="116" t="str">
        <f t="shared" si="46"/>
        <v xml:space="preserve"> -</v>
      </c>
      <c r="BG97" s="277" t="str">
        <f t="shared" si="47"/>
        <v xml:space="preserve"> -</v>
      </c>
      <c r="BH97" s="811">
        <f t="shared" si="48"/>
        <v>110000</v>
      </c>
      <c r="BI97" s="812">
        <f t="shared" si="49"/>
        <v>0</v>
      </c>
      <c r="BJ97" s="812">
        <f t="shared" si="50"/>
        <v>0</v>
      </c>
      <c r="BK97" s="381">
        <f t="shared" si="51"/>
        <v>0</v>
      </c>
      <c r="BL97" s="277" t="str">
        <f t="shared" si="52"/>
        <v xml:space="preserve"> -</v>
      </c>
      <c r="BM97" s="462" t="s">
        <v>1223</v>
      </c>
      <c r="BN97" s="186" t="s">
        <v>1398</v>
      </c>
      <c r="BO97" s="187" t="s">
        <v>1952</v>
      </c>
    </row>
    <row r="98" spans="2:67" ht="45.75" customHeight="1" thickBot="1">
      <c r="B98" s="803"/>
      <c r="C98" s="871"/>
      <c r="D98" s="922"/>
      <c r="E98" s="710"/>
      <c r="F98" s="633"/>
      <c r="G98" s="849"/>
      <c r="H98" s="849"/>
      <c r="I98" s="704"/>
      <c r="J98" s="813"/>
      <c r="K98" s="828"/>
      <c r="L98" s="26" t="s">
        <v>428</v>
      </c>
      <c r="M98" s="131" t="s">
        <v>1219</v>
      </c>
      <c r="N98" s="26" t="s">
        <v>1497</v>
      </c>
      <c r="O98" s="39">
        <v>0</v>
      </c>
      <c r="P98" s="86">
        <v>1</v>
      </c>
      <c r="Q98" s="86">
        <v>0</v>
      </c>
      <c r="R98" s="318">
        <v>0</v>
      </c>
      <c r="S98" s="86">
        <v>1</v>
      </c>
      <c r="T98" s="318">
        <v>0.33</v>
      </c>
      <c r="U98" s="86">
        <v>1</v>
      </c>
      <c r="V98" s="319">
        <v>0.33</v>
      </c>
      <c r="W98" s="45">
        <v>1</v>
      </c>
      <c r="X98" s="320">
        <v>0.34</v>
      </c>
      <c r="Y98" s="56">
        <v>1</v>
      </c>
      <c r="Z98" s="57">
        <v>0</v>
      </c>
      <c r="AA98" s="57">
        <v>0</v>
      </c>
      <c r="AB98" s="254">
        <v>0</v>
      </c>
      <c r="AC98" s="829" t="str">
        <f t="shared" si="29"/>
        <v xml:space="preserve"> -</v>
      </c>
      <c r="AD98" s="565" t="str">
        <f t="shared" si="30"/>
        <v xml:space="preserve"> -</v>
      </c>
      <c r="AE98" s="107">
        <f t="shared" si="31"/>
        <v>0</v>
      </c>
      <c r="AF98" s="565">
        <f t="shared" si="32"/>
        <v>0</v>
      </c>
      <c r="AG98" s="107">
        <f t="shared" si="33"/>
        <v>0</v>
      </c>
      <c r="AH98" s="565">
        <f t="shared" si="34"/>
        <v>0</v>
      </c>
      <c r="AI98" s="107">
        <f t="shared" si="35"/>
        <v>0</v>
      </c>
      <c r="AJ98" s="565">
        <f t="shared" si="36"/>
        <v>0</v>
      </c>
      <c r="AK98" s="936">
        <f>+AVERAGE(Z98:AB98)/P98</f>
        <v>0</v>
      </c>
      <c r="AL98" s="937">
        <f t="shared" si="37"/>
        <v>0</v>
      </c>
      <c r="AM98" s="938">
        <f t="shared" si="38"/>
        <v>0</v>
      </c>
      <c r="AN98" s="56">
        <v>0</v>
      </c>
      <c r="AO98" s="86">
        <v>0</v>
      </c>
      <c r="AP98" s="86">
        <v>0</v>
      </c>
      <c r="AQ98" s="137" t="str">
        <f t="shared" si="40"/>
        <v xml:space="preserve"> -</v>
      </c>
      <c r="AR98" s="284" t="str">
        <f t="shared" si="41"/>
        <v xml:space="preserve"> -</v>
      </c>
      <c r="AS98" s="57">
        <v>0</v>
      </c>
      <c r="AT98" s="86">
        <v>0</v>
      </c>
      <c r="AU98" s="86">
        <v>0</v>
      </c>
      <c r="AV98" s="137" t="str">
        <f t="shared" si="42"/>
        <v xml:space="preserve"> -</v>
      </c>
      <c r="AW98" s="284" t="str">
        <f t="shared" si="43"/>
        <v xml:space="preserve"> -</v>
      </c>
      <c r="AX98" s="56">
        <v>0</v>
      </c>
      <c r="AY98" s="86">
        <v>0</v>
      </c>
      <c r="AZ98" s="86">
        <v>0</v>
      </c>
      <c r="BA98" s="137" t="str">
        <f t="shared" si="44"/>
        <v xml:space="preserve"> -</v>
      </c>
      <c r="BB98" s="284" t="str">
        <f t="shared" si="45"/>
        <v xml:space="preserve"> -</v>
      </c>
      <c r="BC98" s="57">
        <v>0</v>
      </c>
      <c r="BD98" s="86">
        <v>0</v>
      </c>
      <c r="BE98" s="86">
        <v>0</v>
      </c>
      <c r="BF98" s="137" t="str">
        <f t="shared" si="46"/>
        <v xml:space="preserve"> -</v>
      </c>
      <c r="BG98" s="284" t="str">
        <f t="shared" si="47"/>
        <v xml:space="preserve"> -</v>
      </c>
      <c r="BH98" s="854">
        <f t="shared" si="48"/>
        <v>0</v>
      </c>
      <c r="BI98" s="855">
        <f t="shared" si="49"/>
        <v>0</v>
      </c>
      <c r="BJ98" s="855">
        <f t="shared" si="50"/>
        <v>0</v>
      </c>
      <c r="BK98" s="382" t="str">
        <f t="shared" si="51"/>
        <v xml:space="preserve"> -</v>
      </c>
      <c r="BL98" s="284" t="str">
        <f t="shared" si="52"/>
        <v xml:space="preserve"> -</v>
      </c>
      <c r="BM98" s="820" t="s">
        <v>1498</v>
      </c>
      <c r="BN98" s="821" t="s">
        <v>1206</v>
      </c>
      <c r="BO98" s="822" t="s">
        <v>1954</v>
      </c>
    </row>
    <row r="99" spans="2:67" ht="30" customHeight="1">
      <c r="B99" s="803"/>
      <c r="C99" s="871"/>
      <c r="D99" s="922"/>
      <c r="E99" s="710"/>
      <c r="F99" s="633"/>
      <c r="G99" s="849"/>
      <c r="H99" s="849"/>
      <c r="I99" s="704"/>
      <c r="J99" s="835">
        <f>+RESUMEN!J53</f>
        <v>0.1764047619047619</v>
      </c>
      <c r="K99" s="836" t="s">
        <v>369</v>
      </c>
      <c r="L99" s="120" t="s">
        <v>337</v>
      </c>
      <c r="M99" s="325" t="s">
        <v>1975</v>
      </c>
      <c r="N99" s="120" t="s">
        <v>1499</v>
      </c>
      <c r="O99" s="35">
        <v>6</v>
      </c>
      <c r="P99" s="53">
        <v>6</v>
      </c>
      <c r="Q99" s="53">
        <v>6</v>
      </c>
      <c r="R99" s="314">
        <v>0.25</v>
      </c>
      <c r="S99" s="53">
        <v>6</v>
      </c>
      <c r="T99" s="314">
        <v>0.25</v>
      </c>
      <c r="U99" s="53">
        <v>6</v>
      </c>
      <c r="V99" s="315">
        <v>0.25</v>
      </c>
      <c r="W99" s="42">
        <v>6</v>
      </c>
      <c r="X99" s="315">
        <v>0.25</v>
      </c>
      <c r="Y99" s="46">
        <v>6</v>
      </c>
      <c r="Z99" s="47">
        <v>5</v>
      </c>
      <c r="AA99" s="47">
        <v>0</v>
      </c>
      <c r="AB99" s="251">
        <v>0</v>
      </c>
      <c r="AC99" s="231">
        <f t="shared" si="29"/>
        <v>1</v>
      </c>
      <c r="AD99" s="795">
        <f t="shared" si="30"/>
        <v>1</v>
      </c>
      <c r="AE99" s="87">
        <f t="shared" si="31"/>
        <v>0.83333333333333337</v>
      </c>
      <c r="AF99" s="795">
        <f t="shared" si="32"/>
        <v>0.83333333333333337</v>
      </c>
      <c r="AG99" s="87">
        <f t="shared" si="33"/>
        <v>0</v>
      </c>
      <c r="AH99" s="795">
        <f t="shared" si="34"/>
        <v>0</v>
      </c>
      <c r="AI99" s="87">
        <f t="shared" si="35"/>
        <v>0</v>
      </c>
      <c r="AJ99" s="795">
        <f t="shared" si="36"/>
        <v>0</v>
      </c>
      <c r="AK99" s="919">
        <f t="shared" si="39"/>
        <v>0.45833333333333331</v>
      </c>
      <c r="AL99" s="920">
        <f t="shared" si="37"/>
        <v>0.45833333333333331</v>
      </c>
      <c r="AM99" s="921">
        <f t="shared" si="38"/>
        <v>0.45833333333333331</v>
      </c>
      <c r="AN99" s="55">
        <v>85000</v>
      </c>
      <c r="AO99" s="53">
        <v>13493</v>
      </c>
      <c r="AP99" s="53">
        <v>0</v>
      </c>
      <c r="AQ99" s="134">
        <f t="shared" si="40"/>
        <v>0.15874117647058825</v>
      </c>
      <c r="AR99" s="276" t="str">
        <f t="shared" si="41"/>
        <v xml:space="preserve"> -</v>
      </c>
      <c r="AS99" s="55">
        <v>120384</v>
      </c>
      <c r="AT99" s="53">
        <v>79900</v>
      </c>
      <c r="AU99" s="53">
        <v>0</v>
      </c>
      <c r="AV99" s="134">
        <f t="shared" si="42"/>
        <v>0.6637094630515683</v>
      </c>
      <c r="AW99" s="276" t="str">
        <f t="shared" si="43"/>
        <v xml:space="preserve"> -</v>
      </c>
      <c r="AX99" s="52">
        <v>125800</v>
      </c>
      <c r="AY99" s="53">
        <v>0</v>
      </c>
      <c r="AZ99" s="53">
        <v>0</v>
      </c>
      <c r="BA99" s="134">
        <f t="shared" si="44"/>
        <v>0</v>
      </c>
      <c r="BB99" s="276" t="str">
        <f t="shared" si="45"/>
        <v xml:space="preserve"> -</v>
      </c>
      <c r="BC99" s="55">
        <v>131461</v>
      </c>
      <c r="BD99" s="53">
        <v>0</v>
      </c>
      <c r="BE99" s="53">
        <v>0</v>
      </c>
      <c r="BF99" s="134">
        <f t="shared" si="46"/>
        <v>0</v>
      </c>
      <c r="BG99" s="276" t="str">
        <f t="shared" si="47"/>
        <v xml:space="preserve"> -</v>
      </c>
      <c r="BH99" s="826">
        <f t="shared" si="48"/>
        <v>462645</v>
      </c>
      <c r="BI99" s="827">
        <f t="shared" si="49"/>
        <v>93393</v>
      </c>
      <c r="BJ99" s="827">
        <f t="shared" si="50"/>
        <v>0</v>
      </c>
      <c r="BK99" s="383">
        <f t="shared" si="51"/>
        <v>0.20186752261453167</v>
      </c>
      <c r="BL99" s="276" t="str">
        <f t="shared" si="52"/>
        <v xml:space="preserve"> -</v>
      </c>
      <c r="BM99" s="800" t="s">
        <v>1223</v>
      </c>
      <c r="BN99" s="801" t="s">
        <v>1427</v>
      </c>
      <c r="BO99" s="802" t="s">
        <v>365</v>
      </c>
    </row>
    <row r="100" spans="2:67" ht="30" customHeight="1">
      <c r="B100" s="803"/>
      <c r="C100" s="871"/>
      <c r="D100" s="922"/>
      <c r="E100" s="710"/>
      <c r="F100" s="633" t="s">
        <v>420</v>
      </c>
      <c r="G100" s="849">
        <v>0.17</v>
      </c>
      <c r="H100" s="849">
        <v>0.15</v>
      </c>
      <c r="I100" s="704">
        <f>+H100-G100</f>
        <v>-2.0000000000000018E-2</v>
      </c>
      <c r="J100" s="807"/>
      <c r="K100" s="808"/>
      <c r="L100" s="110" t="s">
        <v>338</v>
      </c>
      <c r="M100" s="122" t="s">
        <v>1976</v>
      </c>
      <c r="N100" s="110" t="s">
        <v>1500</v>
      </c>
      <c r="O100" s="34">
        <v>2000</v>
      </c>
      <c r="P100" s="54">
        <v>3000</v>
      </c>
      <c r="Q100" s="54">
        <v>500</v>
      </c>
      <c r="R100" s="308">
        <f t="shared" si="53"/>
        <v>0.16666666666666666</v>
      </c>
      <c r="S100" s="54">
        <v>1000</v>
      </c>
      <c r="T100" s="308">
        <f t="shared" si="54"/>
        <v>0.33333333333333331</v>
      </c>
      <c r="U100" s="54">
        <v>1000</v>
      </c>
      <c r="V100" s="310">
        <f t="shared" si="55"/>
        <v>0.33333333333333331</v>
      </c>
      <c r="W100" s="41">
        <v>500</v>
      </c>
      <c r="X100" s="310">
        <f t="shared" si="56"/>
        <v>0.16666666666666666</v>
      </c>
      <c r="Y100" s="48">
        <v>377</v>
      </c>
      <c r="Z100" s="49">
        <v>526</v>
      </c>
      <c r="AA100" s="49">
        <v>0</v>
      </c>
      <c r="AB100" s="252">
        <v>0</v>
      </c>
      <c r="AC100" s="233">
        <f t="shared" si="29"/>
        <v>0.754</v>
      </c>
      <c r="AD100" s="568">
        <f t="shared" si="30"/>
        <v>0.754</v>
      </c>
      <c r="AE100" s="79">
        <f t="shared" si="31"/>
        <v>0.52600000000000002</v>
      </c>
      <c r="AF100" s="568">
        <f t="shared" si="32"/>
        <v>0.52600000000000002</v>
      </c>
      <c r="AG100" s="79">
        <f t="shared" si="33"/>
        <v>0</v>
      </c>
      <c r="AH100" s="568">
        <f t="shared" si="34"/>
        <v>0</v>
      </c>
      <c r="AI100" s="79">
        <f t="shared" si="35"/>
        <v>0</v>
      </c>
      <c r="AJ100" s="568">
        <f t="shared" si="36"/>
        <v>0</v>
      </c>
      <c r="AK100" s="925">
        <f>+SUM(Y100:AB100)/P100</f>
        <v>0.30099999999999999</v>
      </c>
      <c r="AL100" s="926">
        <f t="shared" si="37"/>
        <v>0.30099999999999999</v>
      </c>
      <c r="AM100" s="927">
        <f t="shared" si="38"/>
        <v>0.30099999999999999</v>
      </c>
      <c r="AN100" s="49">
        <v>39000</v>
      </c>
      <c r="AO100" s="54">
        <v>0</v>
      </c>
      <c r="AP100" s="54">
        <v>0</v>
      </c>
      <c r="AQ100" s="116">
        <f t="shared" si="40"/>
        <v>0</v>
      </c>
      <c r="AR100" s="277" t="str">
        <f t="shared" si="41"/>
        <v xml:space="preserve"> -</v>
      </c>
      <c r="AS100" s="49">
        <v>42221</v>
      </c>
      <c r="AT100" s="54">
        <v>17000</v>
      </c>
      <c r="AU100" s="54">
        <v>0</v>
      </c>
      <c r="AV100" s="116">
        <f t="shared" si="42"/>
        <v>0.40264323440941713</v>
      </c>
      <c r="AW100" s="277" t="str">
        <f t="shared" si="43"/>
        <v xml:space="preserve"> -</v>
      </c>
      <c r="AX100" s="48">
        <v>66066</v>
      </c>
      <c r="AY100" s="54">
        <v>0</v>
      </c>
      <c r="AZ100" s="54">
        <v>0</v>
      </c>
      <c r="BA100" s="116">
        <f t="shared" si="44"/>
        <v>0</v>
      </c>
      <c r="BB100" s="277" t="str">
        <f t="shared" si="45"/>
        <v xml:space="preserve"> -</v>
      </c>
      <c r="BC100" s="49">
        <v>69039</v>
      </c>
      <c r="BD100" s="54">
        <v>0</v>
      </c>
      <c r="BE100" s="54">
        <v>0</v>
      </c>
      <c r="BF100" s="116">
        <f t="shared" si="46"/>
        <v>0</v>
      </c>
      <c r="BG100" s="277" t="str">
        <f t="shared" si="47"/>
        <v xml:space="preserve"> -</v>
      </c>
      <c r="BH100" s="811">
        <f t="shared" si="48"/>
        <v>216326</v>
      </c>
      <c r="BI100" s="812">
        <f t="shared" si="49"/>
        <v>17000</v>
      </c>
      <c r="BJ100" s="812">
        <f t="shared" si="50"/>
        <v>0</v>
      </c>
      <c r="BK100" s="381">
        <f t="shared" si="51"/>
        <v>7.8585098416279128E-2</v>
      </c>
      <c r="BL100" s="277" t="str">
        <f t="shared" si="52"/>
        <v xml:space="preserve"> -</v>
      </c>
      <c r="BM100" s="462" t="s">
        <v>1223</v>
      </c>
      <c r="BN100" s="186" t="s">
        <v>1427</v>
      </c>
      <c r="BO100" s="187" t="s">
        <v>365</v>
      </c>
    </row>
    <row r="101" spans="2:67" ht="45.75" customHeight="1">
      <c r="B101" s="803"/>
      <c r="C101" s="871"/>
      <c r="D101" s="922"/>
      <c r="E101" s="710"/>
      <c r="F101" s="633"/>
      <c r="G101" s="849"/>
      <c r="H101" s="849"/>
      <c r="I101" s="704"/>
      <c r="J101" s="807"/>
      <c r="K101" s="808"/>
      <c r="L101" s="110" t="s">
        <v>339</v>
      </c>
      <c r="M101" s="122" t="s">
        <v>1977</v>
      </c>
      <c r="N101" s="110" t="s">
        <v>1501</v>
      </c>
      <c r="O101" s="34">
        <v>5000</v>
      </c>
      <c r="P101" s="54">
        <v>5000</v>
      </c>
      <c r="Q101" s="54">
        <v>400</v>
      </c>
      <c r="R101" s="308">
        <f t="shared" si="53"/>
        <v>0.08</v>
      </c>
      <c r="S101" s="54">
        <v>2000</v>
      </c>
      <c r="T101" s="308">
        <f t="shared" si="54"/>
        <v>0.4</v>
      </c>
      <c r="U101" s="54">
        <v>2000</v>
      </c>
      <c r="V101" s="310">
        <f t="shared" si="55"/>
        <v>0.4</v>
      </c>
      <c r="W101" s="41">
        <v>600</v>
      </c>
      <c r="X101" s="310">
        <f t="shared" si="56"/>
        <v>0.12</v>
      </c>
      <c r="Y101" s="48">
        <v>405</v>
      </c>
      <c r="Z101" s="49">
        <v>60</v>
      </c>
      <c r="AA101" s="49">
        <v>0</v>
      </c>
      <c r="AB101" s="252">
        <v>0</v>
      </c>
      <c r="AC101" s="233">
        <f t="shared" si="29"/>
        <v>1.0125</v>
      </c>
      <c r="AD101" s="568">
        <f t="shared" si="30"/>
        <v>1</v>
      </c>
      <c r="AE101" s="79">
        <f t="shared" si="31"/>
        <v>0.03</v>
      </c>
      <c r="AF101" s="568">
        <f t="shared" si="32"/>
        <v>0.03</v>
      </c>
      <c r="AG101" s="79">
        <f t="shared" si="33"/>
        <v>0</v>
      </c>
      <c r="AH101" s="568">
        <f t="shared" si="34"/>
        <v>0</v>
      </c>
      <c r="AI101" s="79">
        <f t="shared" si="35"/>
        <v>0</v>
      </c>
      <c r="AJ101" s="568">
        <f t="shared" si="36"/>
        <v>0</v>
      </c>
      <c r="AK101" s="925">
        <f>+SUM(Y101:AB101)/P101</f>
        <v>9.2999999999999999E-2</v>
      </c>
      <c r="AL101" s="926">
        <f t="shared" si="37"/>
        <v>9.2999999999999999E-2</v>
      </c>
      <c r="AM101" s="927">
        <f t="shared" si="38"/>
        <v>9.2999999999999999E-2</v>
      </c>
      <c r="AN101" s="49">
        <v>68000</v>
      </c>
      <c r="AO101" s="54">
        <v>0</v>
      </c>
      <c r="AP101" s="54">
        <v>0</v>
      </c>
      <c r="AQ101" s="116">
        <f t="shared" si="40"/>
        <v>0</v>
      </c>
      <c r="AR101" s="277" t="str">
        <f t="shared" si="41"/>
        <v xml:space="preserve"> -</v>
      </c>
      <c r="AS101" s="49">
        <v>216303</v>
      </c>
      <c r="AT101" s="54">
        <v>54000</v>
      </c>
      <c r="AU101" s="54">
        <v>0</v>
      </c>
      <c r="AV101" s="116">
        <f t="shared" si="42"/>
        <v>0.24964979681280425</v>
      </c>
      <c r="AW101" s="277" t="str">
        <f t="shared" si="43"/>
        <v xml:space="preserve"> -</v>
      </c>
      <c r="AX101" s="48">
        <v>226037</v>
      </c>
      <c r="AY101" s="54">
        <v>0</v>
      </c>
      <c r="AZ101" s="54">
        <v>0</v>
      </c>
      <c r="BA101" s="116">
        <f t="shared" si="44"/>
        <v>0</v>
      </c>
      <c r="BB101" s="277" t="str">
        <f t="shared" si="45"/>
        <v xml:space="preserve"> -</v>
      </c>
      <c r="BC101" s="49">
        <v>236208</v>
      </c>
      <c r="BD101" s="54">
        <v>0</v>
      </c>
      <c r="BE101" s="54">
        <v>0</v>
      </c>
      <c r="BF101" s="116">
        <f t="shared" si="46"/>
        <v>0</v>
      </c>
      <c r="BG101" s="277" t="str">
        <f t="shared" si="47"/>
        <v xml:space="preserve"> -</v>
      </c>
      <c r="BH101" s="811">
        <f t="shared" si="48"/>
        <v>746548</v>
      </c>
      <c r="BI101" s="812">
        <f t="shared" si="49"/>
        <v>54000</v>
      </c>
      <c r="BJ101" s="812">
        <f t="shared" si="50"/>
        <v>0</v>
      </c>
      <c r="BK101" s="381">
        <f t="shared" si="51"/>
        <v>7.2332924339761143E-2</v>
      </c>
      <c r="BL101" s="277" t="str">
        <f t="shared" si="52"/>
        <v xml:space="preserve"> -</v>
      </c>
      <c r="BM101" s="462" t="s">
        <v>1502</v>
      </c>
      <c r="BN101" s="186" t="s">
        <v>1427</v>
      </c>
      <c r="BO101" s="187" t="s">
        <v>365</v>
      </c>
    </row>
    <row r="102" spans="2:67" ht="45.75" customHeight="1">
      <c r="B102" s="803"/>
      <c r="C102" s="871"/>
      <c r="D102" s="922"/>
      <c r="E102" s="710"/>
      <c r="F102" s="633"/>
      <c r="G102" s="849"/>
      <c r="H102" s="849"/>
      <c r="I102" s="704"/>
      <c r="J102" s="807"/>
      <c r="K102" s="808"/>
      <c r="L102" s="110" t="s">
        <v>340</v>
      </c>
      <c r="M102" s="122" t="s">
        <v>1978</v>
      </c>
      <c r="N102" s="110" t="s">
        <v>1503</v>
      </c>
      <c r="O102" s="34">
        <v>12</v>
      </c>
      <c r="P102" s="54">
        <v>10</v>
      </c>
      <c r="Q102" s="54">
        <v>2</v>
      </c>
      <c r="R102" s="308">
        <f t="shared" si="53"/>
        <v>0.2</v>
      </c>
      <c r="S102" s="54">
        <v>3</v>
      </c>
      <c r="T102" s="308">
        <f t="shared" si="54"/>
        <v>0.3</v>
      </c>
      <c r="U102" s="54">
        <v>3</v>
      </c>
      <c r="V102" s="310">
        <f t="shared" si="55"/>
        <v>0.3</v>
      </c>
      <c r="W102" s="41">
        <v>2</v>
      </c>
      <c r="X102" s="310">
        <f t="shared" si="56"/>
        <v>0.2</v>
      </c>
      <c r="Y102" s="48">
        <v>2</v>
      </c>
      <c r="Z102" s="49">
        <v>1</v>
      </c>
      <c r="AA102" s="49">
        <v>0</v>
      </c>
      <c r="AB102" s="252">
        <v>0</v>
      </c>
      <c r="AC102" s="233">
        <f t="shared" si="29"/>
        <v>1</v>
      </c>
      <c r="AD102" s="568">
        <f t="shared" si="30"/>
        <v>1</v>
      </c>
      <c r="AE102" s="79">
        <f t="shared" si="31"/>
        <v>0.33333333333333331</v>
      </c>
      <c r="AF102" s="568">
        <f t="shared" si="32"/>
        <v>0.33333333333333331</v>
      </c>
      <c r="AG102" s="79">
        <f t="shared" si="33"/>
        <v>0</v>
      </c>
      <c r="AH102" s="568">
        <f t="shared" si="34"/>
        <v>0</v>
      </c>
      <c r="AI102" s="79">
        <f t="shared" si="35"/>
        <v>0</v>
      </c>
      <c r="AJ102" s="568">
        <f t="shared" si="36"/>
        <v>0</v>
      </c>
      <c r="AK102" s="925">
        <f>+SUM(Y102:AB102)/P102</f>
        <v>0.3</v>
      </c>
      <c r="AL102" s="926">
        <f t="shared" si="37"/>
        <v>0.3</v>
      </c>
      <c r="AM102" s="927">
        <f t="shared" si="38"/>
        <v>0.3</v>
      </c>
      <c r="AN102" s="49">
        <v>28000</v>
      </c>
      <c r="AO102" s="54">
        <v>7000</v>
      </c>
      <c r="AP102" s="54">
        <v>0</v>
      </c>
      <c r="AQ102" s="116">
        <f t="shared" si="40"/>
        <v>0.25</v>
      </c>
      <c r="AR102" s="277" t="str">
        <f t="shared" si="41"/>
        <v xml:space="preserve"> -</v>
      </c>
      <c r="AS102" s="49">
        <v>152925</v>
      </c>
      <c r="AT102" s="54">
        <v>28300</v>
      </c>
      <c r="AU102" s="54">
        <v>0</v>
      </c>
      <c r="AV102" s="116">
        <f t="shared" si="42"/>
        <v>0.18505803498446952</v>
      </c>
      <c r="AW102" s="277" t="str">
        <f t="shared" si="43"/>
        <v xml:space="preserve"> -</v>
      </c>
      <c r="AX102" s="48">
        <v>180707</v>
      </c>
      <c r="AY102" s="54">
        <v>0</v>
      </c>
      <c r="AZ102" s="54">
        <v>0</v>
      </c>
      <c r="BA102" s="116">
        <f t="shared" si="44"/>
        <v>0</v>
      </c>
      <c r="BB102" s="277" t="str">
        <f t="shared" si="45"/>
        <v xml:space="preserve"> -</v>
      </c>
      <c r="BC102" s="49">
        <v>188839</v>
      </c>
      <c r="BD102" s="54">
        <v>0</v>
      </c>
      <c r="BE102" s="54">
        <v>0</v>
      </c>
      <c r="BF102" s="116">
        <f t="shared" si="46"/>
        <v>0</v>
      </c>
      <c r="BG102" s="277" t="str">
        <f t="shared" si="47"/>
        <v xml:space="preserve"> -</v>
      </c>
      <c r="BH102" s="811">
        <f t="shared" si="48"/>
        <v>550471</v>
      </c>
      <c r="BI102" s="812">
        <f t="shared" si="49"/>
        <v>35300</v>
      </c>
      <c r="BJ102" s="812">
        <f t="shared" si="50"/>
        <v>0</v>
      </c>
      <c r="BK102" s="381">
        <f t="shared" si="51"/>
        <v>6.41269022346318E-2</v>
      </c>
      <c r="BL102" s="277" t="str">
        <f t="shared" si="52"/>
        <v xml:space="preserve"> -</v>
      </c>
      <c r="BM102" s="462" t="s">
        <v>1223</v>
      </c>
      <c r="BN102" s="186" t="s">
        <v>1427</v>
      </c>
      <c r="BO102" s="187" t="s">
        <v>365</v>
      </c>
    </row>
    <row r="103" spans="2:67" ht="30" customHeight="1">
      <c r="B103" s="803"/>
      <c r="C103" s="871"/>
      <c r="D103" s="922"/>
      <c r="E103" s="710"/>
      <c r="F103" s="633"/>
      <c r="G103" s="849"/>
      <c r="H103" s="849"/>
      <c r="I103" s="704"/>
      <c r="J103" s="807"/>
      <c r="K103" s="808"/>
      <c r="L103" s="23" t="s">
        <v>429</v>
      </c>
      <c r="M103" s="123" t="s">
        <v>1219</v>
      </c>
      <c r="N103" s="23" t="s">
        <v>1504</v>
      </c>
      <c r="O103" s="34">
        <v>0</v>
      </c>
      <c r="P103" s="54">
        <v>1</v>
      </c>
      <c r="Q103" s="54">
        <v>0</v>
      </c>
      <c r="R103" s="308">
        <v>0.25</v>
      </c>
      <c r="S103" s="54">
        <v>1</v>
      </c>
      <c r="T103" s="308">
        <v>0.25</v>
      </c>
      <c r="U103" s="54">
        <v>1</v>
      </c>
      <c r="V103" s="310">
        <v>0.25</v>
      </c>
      <c r="W103" s="41">
        <v>1</v>
      </c>
      <c r="X103" s="310">
        <v>0.25</v>
      </c>
      <c r="Y103" s="48">
        <v>0</v>
      </c>
      <c r="Z103" s="49">
        <v>0</v>
      </c>
      <c r="AA103" s="49">
        <v>0</v>
      </c>
      <c r="AB103" s="252">
        <v>0</v>
      </c>
      <c r="AC103" s="233" t="str">
        <f t="shared" si="29"/>
        <v xml:space="preserve"> -</v>
      </c>
      <c r="AD103" s="568" t="str">
        <f t="shared" si="30"/>
        <v xml:space="preserve"> -</v>
      </c>
      <c r="AE103" s="79">
        <f t="shared" si="31"/>
        <v>0</v>
      </c>
      <c r="AF103" s="568">
        <f t="shared" si="32"/>
        <v>0</v>
      </c>
      <c r="AG103" s="79">
        <f t="shared" si="33"/>
        <v>0</v>
      </c>
      <c r="AH103" s="568">
        <f t="shared" si="34"/>
        <v>0</v>
      </c>
      <c r="AI103" s="79">
        <f t="shared" si="35"/>
        <v>0</v>
      </c>
      <c r="AJ103" s="568">
        <f t="shared" si="36"/>
        <v>0</v>
      </c>
      <c r="AK103" s="925">
        <f>+AVERAGE(Z103:AB103)/P103</f>
        <v>0</v>
      </c>
      <c r="AL103" s="926">
        <f t="shared" si="37"/>
        <v>0</v>
      </c>
      <c r="AM103" s="927">
        <f t="shared" si="38"/>
        <v>0</v>
      </c>
      <c r="AN103" s="49">
        <v>0</v>
      </c>
      <c r="AO103" s="54">
        <v>0</v>
      </c>
      <c r="AP103" s="54">
        <v>0</v>
      </c>
      <c r="AQ103" s="116" t="str">
        <f t="shared" si="40"/>
        <v xml:space="preserve"> -</v>
      </c>
      <c r="AR103" s="277" t="str">
        <f t="shared" si="41"/>
        <v xml:space="preserve"> -</v>
      </c>
      <c r="AS103" s="49">
        <v>1000</v>
      </c>
      <c r="AT103" s="54">
        <v>0</v>
      </c>
      <c r="AU103" s="54">
        <v>0</v>
      </c>
      <c r="AV103" s="116">
        <f t="shared" si="42"/>
        <v>0</v>
      </c>
      <c r="AW103" s="277" t="str">
        <f t="shared" si="43"/>
        <v xml:space="preserve"> -</v>
      </c>
      <c r="AX103" s="48">
        <v>0</v>
      </c>
      <c r="AY103" s="54">
        <v>0</v>
      </c>
      <c r="AZ103" s="54">
        <v>0</v>
      </c>
      <c r="BA103" s="116" t="str">
        <f t="shared" si="44"/>
        <v xml:space="preserve"> -</v>
      </c>
      <c r="BB103" s="277" t="str">
        <f t="shared" si="45"/>
        <v xml:space="preserve"> -</v>
      </c>
      <c r="BC103" s="49">
        <v>0</v>
      </c>
      <c r="BD103" s="54">
        <v>0</v>
      </c>
      <c r="BE103" s="54">
        <v>0</v>
      </c>
      <c r="BF103" s="116" t="str">
        <f t="shared" si="46"/>
        <v xml:space="preserve"> -</v>
      </c>
      <c r="BG103" s="277" t="str">
        <f t="shared" si="47"/>
        <v xml:space="preserve"> -</v>
      </c>
      <c r="BH103" s="811">
        <f t="shared" si="48"/>
        <v>1000</v>
      </c>
      <c r="BI103" s="812">
        <f t="shared" si="49"/>
        <v>0</v>
      </c>
      <c r="BJ103" s="812">
        <f t="shared" si="50"/>
        <v>0</v>
      </c>
      <c r="BK103" s="381">
        <f t="shared" si="51"/>
        <v>0</v>
      </c>
      <c r="BL103" s="277" t="str">
        <f t="shared" si="52"/>
        <v xml:space="preserve"> -</v>
      </c>
      <c r="BM103" s="462" t="s">
        <v>1223</v>
      </c>
      <c r="BN103" s="186" t="s">
        <v>1427</v>
      </c>
      <c r="BO103" s="187" t="s">
        <v>365</v>
      </c>
    </row>
    <row r="104" spans="2:67" ht="30" customHeight="1">
      <c r="B104" s="803"/>
      <c r="C104" s="871"/>
      <c r="D104" s="922"/>
      <c r="E104" s="710"/>
      <c r="F104" s="633"/>
      <c r="G104" s="849"/>
      <c r="H104" s="849"/>
      <c r="I104" s="704"/>
      <c r="J104" s="807"/>
      <c r="K104" s="808"/>
      <c r="L104" s="23" t="s">
        <v>341</v>
      </c>
      <c r="M104" s="123" t="s">
        <v>1219</v>
      </c>
      <c r="N104" s="23" t="s">
        <v>1505</v>
      </c>
      <c r="O104" s="34">
        <v>1</v>
      </c>
      <c r="P104" s="54">
        <v>1</v>
      </c>
      <c r="Q104" s="54">
        <v>1</v>
      </c>
      <c r="R104" s="308">
        <v>0.25</v>
      </c>
      <c r="S104" s="54">
        <v>1</v>
      </c>
      <c r="T104" s="308">
        <v>0.25</v>
      </c>
      <c r="U104" s="54">
        <v>1</v>
      </c>
      <c r="V104" s="310">
        <v>0.25</v>
      </c>
      <c r="W104" s="41">
        <v>1</v>
      </c>
      <c r="X104" s="310">
        <v>0.25</v>
      </c>
      <c r="Y104" s="48">
        <v>0.33</v>
      </c>
      <c r="Z104" s="49">
        <v>0</v>
      </c>
      <c r="AA104" s="49">
        <v>0</v>
      </c>
      <c r="AB104" s="252">
        <v>0</v>
      </c>
      <c r="AC104" s="233">
        <f t="shared" si="29"/>
        <v>0.33</v>
      </c>
      <c r="AD104" s="568">
        <f t="shared" si="30"/>
        <v>0.33</v>
      </c>
      <c r="AE104" s="79">
        <f t="shared" si="31"/>
        <v>0</v>
      </c>
      <c r="AF104" s="568">
        <f t="shared" si="32"/>
        <v>0</v>
      </c>
      <c r="AG104" s="79">
        <f t="shared" si="33"/>
        <v>0</v>
      </c>
      <c r="AH104" s="568">
        <f t="shared" si="34"/>
        <v>0</v>
      </c>
      <c r="AI104" s="79">
        <f t="shared" si="35"/>
        <v>0</v>
      </c>
      <c r="AJ104" s="568">
        <f t="shared" si="36"/>
        <v>0</v>
      </c>
      <c r="AK104" s="925">
        <f t="shared" si="39"/>
        <v>8.2500000000000004E-2</v>
      </c>
      <c r="AL104" s="926">
        <f t="shared" si="37"/>
        <v>8.2500000000000004E-2</v>
      </c>
      <c r="AM104" s="927">
        <f t="shared" si="38"/>
        <v>8.2500000000000004E-2</v>
      </c>
      <c r="AN104" s="49">
        <v>0</v>
      </c>
      <c r="AO104" s="54">
        <v>0</v>
      </c>
      <c r="AP104" s="54">
        <v>0</v>
      </c>
      <c r="AQ104" s="116" t="str">
        <f t="shared" si="40"/>
        <v xml:space="preserve"> -</v>
      </c>
      <c r="AR104" s="277" t="str">
        <f t="shared" si="41"/>
        <v xml:space="preserve"> -</v>
      </c>
      <c r="AS104" s="49">
        <v>15000</v>
      </c>
      <c r="AT104" s="54">
        <v>0</v>
      </c>
      <c r="AU104" s="54">
        <v>0</v>
      </c>
      <c r="AV104" s="116">
        <f t="shared" si="42"/>
        <v>0</v>
      </c>
      <c r="AW104" s="277" t="str">
        <f t="shared" si="43"/>
        <v xml:space="preserve"> -</v>
      </c>
      <c r="AX104" s="48">
        <v>0</v>
      </c>
      <c r="AY104" s="54">
        <v>0</v>
      </c>
      <c r="AZ104" s="54">
        <v>0</v>
      </c>
      <c r="BA104" s="116" t="str">
        <f t="shared" si="44"/>
        <v xml:space="preserve"> -</v>
      </c>
      <c r="BB104" s="277" t="str">
        <f t="shared" si="45"/>
        <v xml:space="preserve"> -</v>
      </c>
      <c r="BC104" s="49">
        <v>0</v>
      </c>
      <c r="BD104" s="54">
        <v>0</v>
      </c>
      <c r="BE104" s="54">
        <v>0</v>
      </c>
      <c r="BF104" s="116" t="str">
        <f t="shared" si="46"/>
        <v xml:space="preserve"> -</v>
      </c>
      <c r="BG104" s="277" t="str">
        <f t="shared" si="47"/>
        <v xml:space="preserve"> -</v>
      </c>
      <c r="BH104" s="811">
        <f t="shared" si="48"/>
        <v>15000</v>
      </c>
      <c r="BI104" s="812">
        <f t="shared" si="49"/>
        <v>0</v>
      </c>
      <c r="BJ104" s="812">
        <f t="shared" si="50"/>
        <v>0</v>
      </c>
      <c r="BK104" s="381">
        <f t="shared" si="51"/>
        <v>0</v>
      </c>
      <c r="BL104" s="277" t="str">
        <f t="shared" si="52"/>
        <v xml:space="preserve"> -</v>
      </c>
      <c r="BM104" s="462" t="s">
        <v>1223</v>
      </c>
      <c r="BN104" s="186" t="s">
        <v>1427</v>
      </c>
      <c r="BO104" s="187" t="s">
        <v>365</v>
      </c>
    </row>
    <row r="105" spans="2:67" ht="60" customHeight="1" thickBot="1">
      <c r="B105" s="803"/>
      <c r="C105" s="871"/>
      <c r="D105" s="922"/>
      <c r="E105" s="710"/>
      <c r="F105" s="633"/>
      <c r="G105" s="849"/>
      <c r="H105" s="849"/>
      <c r="I105" s="704"/>
      <c r="J105" s="843"/>
      <c r="K105" s="814"/>
      <c r="L105" s="112" t="s">
        <v>342</v>
      </c>
      <c r="M105" s="125">
        <v>2210980</v>
      </c>
      <c r="N105" s="112" t="s">
        <v>1506</v>
      </c>
      <c r="O105" s="38">
        <v>0</v>
      </c>
      <c r="P105" s="98">
        <v>1</v>
      </c>
      <c r="Q105" s="98">
        <v>0</v>
      </c>
      <c r="R105" s="311">
        <f t="shared" si="53"/>
        <v>0</v>
      </c>
      <c r="S105" s="98">
        <v>1</v>
      </c>
      <c r="T105" s="311">
        <v>0.33</v>
      </c>
      <c r="U105" s="98">
        <v>1</v>
      </c>
      <c r="V105" s="312">
        <v>0.33</v>
      </c>
      <c r="W105" s="44">
        <v>1</v>
      </c>
      <c r="X105" s="312">
        <v>0.34</v>
      </c>
      <c r="Y105" s="56">
        <v>0</v>
      </c>
      <c r="Z105" s="57">
        <v>0</v>
      </c>
      <c r="AA105" s="57">
        <v>0</v>
      </c>
      <c r="AB105" s="254">
        <v>0</v>
      </c>
      <c r="AC105" s="232" t="str">
        <f t="shared" si="29"/>
        <v xml:space="preserve"> -</v>
      </c>
      <c r="AD105" s="815" t="str">
        <f t="shared" si="30"/>
        <v xml:space="preserve"> -</v>
      </c>
      <c r="AE105" s="102">
        <f t="shared" si="31"/>
        <v>0</v>
      </c>
      <c r="AF105" s="815">
        <f t="shared" si="32"/>
        <v>0</v>
      </c>
      <c r="AG105" s="102">
        <f t="shared" si="33"/>
        <v>0</v>
      </c>
      <c r="AH105" s="815">
        <f t="shared" si="34"/>
        <v>0</v>
      </c>
      <c r="AI105" s="102">
        <f t="shared" si="35"/>
        <v>0</v>
      </c>
      <c r="AJ105" s="815">
        <f t="shared" si="36"/>
        <v>0</v>
      </c>
      <c r="AK105" s="928">
        <f>+AVERAGE(Z105:AB105)/P105</f>
        <v>0</v>
      </c>
      <c r="AL105" s="929">
        <f t="shared" si="37"/>
        <v>0</v>
      </c>
      <c r="AM105" s="930">
        <f t="shared" si="38"/>
        <v>0</v>
      </c>
      <c r="AN105" s="51">
        <v>0</v>
      </c>
      <c r="AO105" s="98">
        <v>0</v>
      </c>
      <c r="AP105" s="98">
        <v>0</v>
      </c>
      <c r="AQ105" s="136" t="str">
        <f t="shared" si="40"/>
        <v xml:space="preserve"> -</v>
      </c>
      <c r="AR105" s="280" t="str">
        <f t="shared" si="41"/>
        <v xml:space="preserve"> -</v>
      </c>
      <c r="AS105" s="51">
        <v>100000</v>
      </c>
      <c r="AT105" s="98">
        <v>0</v>
      </c>
      <c r="AU105" s="98">
        <v>0</v>
      </c>
      <c r="AV105" s="136">
        <f t="shared" si="42"/>
        <v>0</v>
      </c>
      <c r="AW105" s="280" t="str">
        <f t="shared" si="43"/>
        <v xml:space="preserve"> -</v>
      </c>
      <c r="AX105" s="50">
        <v>100000</v>
      </c>
      <c r="AY105" s="98">
        <v>0</v>
      </c>
      <c r="AZ105" s="98">
        <v>0</v>
      </c>
      <c r="BA105" s="136">
        <f t="shared" si="44"/>
        <v>0</v>
      </c>
      <c r="BB105" s="280" t="str">
        <f t="shared" si="45"/>
        <v xml:space="preserve"> -</v>
      </c>
      <c r="BC105" s="51">
        <v>120000</v>
      </c>
      <c r="BD105" s="98">
        <v>0</v>
      </c>
      <c r="BE105" s="98">
        <v>0</v>
      </c>
      <c r="BF105" s="136">
        <f t="shared" si="46"/>
        <v>0</v>
      </c>
      <c r="BG105" s="280" t="str">
        <f t="shared" si="47"/>
        <v xml:space="preserve"> -</v>
      </c>
      <c r="BH105" s="844">
        <f t="shared" si="48"/>
        <v>320000</v>
      </c>
      <c r="BI105" s="845">
        <f t="shared" si="49"/>
        <v>0</v>
      </c>
      <c r="BJ105" s="845">
        <f t="shared" si="50"/>
        <v>0</v>
      </c>
      <c r="BK105" s="384">
        <f t="shared" si="51"/>
        <v>0</v>
      </c>
      <c r="BL105" s="280" t="str">
        <f t="shared" si="52"/>
        <v xml:space="preserve"> -</v>
      </c>
      <c r="BM105" s="832" t="s">
        <v>1434</v>
      </c>
      <c r="BN105" s="833" t="s">
        <v>1398</v>
      </c>
      <c r="BO105" s="834" t="s">
        <v>1952</v>
      </c>
    </row>
    <row r="106" spans="2:67" ht="30" customHeight="1">
      <c r="B106" s="803"/>
      <c r="C106" s="871"/>
      <c r="D106" s="922"/>
      <c r="E106" s="710"/>
      <c r="F106" s="633"/>
      <c r="G106" s="849"/>
      <c r="H106" s="849"/>
      <c r="I106" s="704"/>
      <c r="J106" s="793">
        <f>+RESUMEN!J54</f>
        <v>0.2</v>
      </c>
      <c r="K106" s="794" t="s">
        <v>370</v>
      </c>
      <c r="L106" s="111" t="s">
        <v>343</v>
      </c>
      <c r="M106" s="127">
        <v>2210946</v>
      </c>
      <c r="N106" s="111" t="s">
        <v>1507</v>
      </c>
      <c r="O106" s="33">
        <v>1</v>
      </c>
      <c r="P106" s="84">
        <v>1</v>
      </c>
      <c r="Q106" s="84">
        <v>1</v>
      </c>
      <c r="R106" s="307">
        <v>0.25</v>
      </c>
      <c r="S106" s="84">
        <v>1</v>
      </c>
      <c r="T106" s="307">
        <v>0.25</v>
      </c>
      <c r="U106" s="84">
        <v>1</v>
      </c>
      <c r="V106" s="309">
        <v>0.25</v>
      </c>
      <c r="W106" s="40">
        <v>1</v>
      </c>
      <c r="X106" s="316">
        <v>0.25</v>
      </c>
      <c r="Y106" s="46">
        <v>1</v>
      </c>
      <c r="Z106" s="47">
        <v>1</v>
      </c>
      <c r="AA106" s="47">
        <v>0</v>
      </c>
      <c r="AB106" s="251">
        <v>0</v>
      </c>
      <c r="AC106" s="823">
        <f t="shared" si="29"/>
        <v>1</v>
      </c>
      <c r="AD106" s="567">
        <f t="shared" si="30"/>
        <v>1</v>
      </c>
      <c r="AE106" s="106">
        <f t="shared" si="31"/>
        <v>1</v>
      </c>
      <c r="AF106" s="567">
        <f t="shared" si="32"/>
        <v>1</v>
      </c>
      <c r="AG106" s="106">
        <f t="shared" si="33"/>
        <v>0</v>
      </c>
      <c r="AH106" s="567">
        <f t="shared" si="34"/>
        <v>0</v>
      </c>
      <c r="AI106" s="106">
        <f t="shared" si="35"/>
        <v>0</v>
      </c>
      <c r="AJ106" s="567">
        <f t="shared" si="36"/>
        <v>0</v>
      </c>
      <c r="AK106" s="931">
        <f t="shared" si="39"/>
        <v>0.5</v>
      </c>
      <c r="AL106" s="932">
        <f t="shared" si="37"/>
        <v>0.5</v>
      </c>
      <c r="AM106" s="933">
        <f t="shared" si="38"/>
        <v>0.5</v>
      </c>
      <c r="AN106" s="46">
        <v>222422</v>
      </c>
      <c r="AO106" s="84">
        <v>222422</v>
      </c>
      <c r="AP106" s="84">
        <v>0</v>
      </c>
      <c r="AQ106" s="135">
        <f t="shared" si="40"/>
        <v>1</v>
      </c>
      <c r="AR106" s="283" t="str">
        <f t="shared" si="41"/>
        <v xml:space="preserve"> -</v>
      </c>
      <c r="AS106" s="47">
        <v>240000</v>
      </c>
      <c r="AT106" s="84">
        <v>207013</v>
      </c>
      <c r="AU106" s="84">
        <v>0</v>
      </c>
      <c r="AV106" s="135">
        <f t="shared" si="42"/>
        <v>0.86255416666666662</v>
      </c>
      <c r="AW106" s="283" t="str">
        <f t="shared" si="43"/>
        <v xml:space="preserve"> -</v>
      </c>
      <c r="AX106" s="46">
        <v>0</v>
      </c>
      <c r="AY106" s="84">
        <v>0</v>
      </c>
      <c r="AZ106" s="84">
        <v>0</v>
      </c>
      <c r="BA106" s="135" t="str">
        <f t="shared" si="44"/>
        <v xml:space="preserve"> -</v>
      </c>
      <c r="BB106" s="283" t="str">
        <f t="shared" si="45"/>
        <v xml:space="preserve"> -</v>
      </c>
      <c r="BC106" s="47">
        <v>0</v>
      </c>
      <c r="BD106" s="84">
        <v>0</v>
      </c>
      <c r="BE106" s="84">
        <v>0</v>
      </c>
      <c r="BF106" s="135" t="str">
        <f t="shared" si="46"/>
        <v xml:space="preserve"> -</v>
      </c>
      <c r="BG106" s="283" t="str">
        <f t="shared" si="47"/>
        <v xml:space="preserve"> -</v>
      </c>
      <c r="BH106" s="798">
        <f t="shared" si="48"/>
        <v>462422</v>
      </c>
      <c r="BI106" s="799">
        <f t="shared" si="49"/>
        <v>429435</v>
      </c>
      <c r="BJ106" s="799">
        <f t="shared" si="50"/>
        <v>0</v>
      </c>
      <c r="BK106" s="380">
        <f t="shared" si="51"/>
        <v>0.92866472615922258</v>
      </c>
      <c r="BL106" s="283" t="str">
        <f t="shared" si="52"/>
        <v xml:space="preserve"> -</v>
      </c>
      <c r="BM106" s="837" t="s">
        <v>1467</v>
      </c>
      <c r="BN106" s="838" t="s">
        <v>1398</v>
      </c>
      <c r="BO106" s="839" t="s">
        <v>1953</v>
      </c>
    </row>
    <row r="107" spans="2:67" ht="30" customHeight="1">
      <c r="B107" s="803"/>
      <c r="C107" s="871"/>
      <c r="D107" s="922"/>
      <c r="E107" s="710"/>
      <c r="F107" s="633" t="s">
        <v>421</v>
      </c>
      <c r="G107" s="946">
        <v>2.86</v>
      </c>
      <c r="H107" s="695">
        <v>0</v>
      </c>
      <c r="I107" s="947">
        <f>+H107-G107</f>
        <v>-2.86</v>
      </c>
      <c r="J107" s="807"/>
      <c r="K107" s="808"/>
      <c r="L107" s="110" t="s">
        <v>344</v>
      </c>
      <c r="M107" s="122" t="s">
        <v>1219</v>
      </c>
      <c r="N107" s="110" t="s">
        <v>1508</v>
      </c>
      <c r="O107" s="37">
        <v>1</v>
      </c>
      <c r="P107" s="79">
        <v>1</v>
      </c>
      <c r="Q107" s="79">
        <v>1</v>
      </c>
      <c r="R107" s="308">
        <v>0.25</v>
      </c>
      <c r="S107" s="79">
        <v>1</v>
      </c>
      <c r="T107" s="308">
        <v>0.25</v>
      </c>
      <c r="U107" s="79">
        <v>1</v>
      </c>
      <c r="V107" s="310">
        <v>0.25</v>
      </c>
      <c r="W107" s="116">
        <v>1</v>
      </c>
      <c r="X107" s="317">
        <v>0.25</v>
      </c>
      <c r="Y107" s="233">
        <v>0</v>
      </c>
      <c r="Z107" s="230">
        <v>1</v>
      </c>
      <c r="AA107" s="230">
        <v>0</v>
      </c>
      <c r="AB107" s="253">
        <v>0</v>
      </c>
      <c r="AC107" s="233">
        <f t="shared" si="29"/>
        <v>0</v>
      </c>
      <c r="AD107" s="568">
        <f t="shared" si="30"/>
        <v>0</v>
      </c>
      <c r="AE107" s="79">
        <f t="shared" si="31"/>
        <v>1</v>
      </c>
      <c r="AF107" s="568">
        <f t="shared" si="32"/>
        <v>1</v>
      </c>
      <c r="AG107" s="79">
        <f t="shared" si="33"/>
        <v>0</v>
      </c>
      <c r="AH107" s="568">
        <f t="shared" si="34"/>
        <v>0</v>
      </c>
      <c r="AI107" s="79">
        <f t="shared" si="35"/>
        <v>0</v>
      </c>
      <c r="AJ107" s="568">
        <f t="shared" si="36"/>
        <v>0</v>
      </c>
      <c r="AK107" s="925">
        <f t="shared" si="39"/>
        <v>0.25</v>
      </c>
      <c r="AL107" s="926">
        <f t="shared" si="37"/>
        <v>0.25</v>
      </c>
      <c r="AM107" s="927">
        <f t="shared" si="38"/>
        <v>0.25</v>
      </c>
      <c r="AN107" s="48">
        <v>0</v>
      </c>
      <c r="AO107" s="54">
        <v>0</v>
      </c>
      <c r="AP107" s="54">
        <v>0</v>
      </c>
      <c r="AQ107" s="116" t="str">
        <f t="shared" si="40"/>
        <v xml:space="preserve"> -</v>
      </c>
      <c r="AR107" s="277" t="str">
        <f t="shared" si="41"/>
        <v xml:space="preserve"> -</v>
      </c>
      <c r="AS107" s="49">
        <v>80000</v>
      </c>
      <c r="AT107" s="54">
        <v>80000</v>
      </c>
      <c r="AU107" s="54">
        <v>0</v>
      </c>
      <c r="AV107" s="116">
        <f t="shared" si="42"/>
        <v>1</v>
      </c>
      <c r="AW107" s="277" t="str">
        <f t="shared" si="43"/>
        <v xml:space="preserve"> -</v>
      </c>
      <c r="AX107" s="48">
        <v>0</v>
      </c>
      <c r="AY107" s="54">
        <v>0</v>
      </c>
      <c r="AZ107" s="54">
        <v>0</v>
      </c>
      <c r="BA107" s="116" t="str">
        <f t="shared" si="44"/>
        <v xml:space="preserve"> -</v>
      </c>
      <c r="BB107" s="277" t="str">
        <f t="shared" si="45"/>
        <v xml:space="preserve"> -</v>
      </c>
      <c r="BC107" s="49">
        <v>0</v>
      </c>
      <c r="BD107" s="54">
        <v>0</v>
      </c>
      <c r="BE107" s="54">
        <v>0</v>
      </c>
      <c r="BF107" s="116" t="str">
        <f t="shared" si="46"/>
        <v xml:space="preserve"> -</v>
      </c>
      <c r="BG107" s="277" t="str">
        <f t="shared" si="47"/>
        <v xml:space="preserve"> -</v>
      </c>
      <c r="BH107" s="811">
        <f t="shared" si="48"/>
        <v>80000</v>
      </c>
      <c r="BI107" s="812">
        <f t="shared" si="49"/>
        <v>80000</v>
      </c>
      <c r="BJ107" s="812">
        <f t="shared" si="50"/>
        <v>0</v>
      </c>
      <c r="BK107" s="381">
        <f t="shared" si="51"/>
        <v>1</v>
      </c>
      <c r="BL107" s="277" t="str">
        <f t="shared" si="52"/>
        <v xml:space="preserve"> -</v>
      </c>
      <c r="BM107" s="462" t="s">
        <v>1467</v>
      </c>
      <c r="BN107" s="186" t="s">
        <v>1398</v>
      </c>
      <c r="BO107" s="187" t="s">
        <v>1953</v>
      </c>
    </row>
    <row r="108" spans="2:67" ht="30" customHeight="1">
      <c r="B108" s="803"/>
      <c r="C108" s="871"/>
      <c r="D108" s="922"/>
      <c r="E108" s="710"/>
      <c r="F108" s="633"/>
      <c r="G108" s="946"/>
      <c r="H108" s="695"/>
      <c r="I108" s="947"/>
      <c r="J108" s="807"/>
      <c r="K108" s="808"/>
      <c r="L108" s="23" t="s">
        <v>345</v>
      </c>
      <c r="M108" s="123" t="s">
        <v>1219</v>
      </c>
      <c r="N108" s="23" t="s">
        <v>1509</v>
      </c>
      <c r="O108" s="34">
        <v>0</v>
      </c>
      <c r="P108" s="54">
        <v>1</v>
      </c>
      <c r="Q108" s="54">
        <v>0</v>
      </c>
      <c r="R108" s="308">
        <f t="shared" si="53"/>
        <v>0</v>
      </c>
      <c r="S108" s="54">
        <v>1</v>
      </c>
      <c r="T108" s="308">
        <v>0.33</v>
      </c>
      <c r="U108" s="54">
        <v>1</v>
      </c>
      <c r="V108" s="310">
        <v>0.33</v>
      </c>
      <c r="W108" s="41">
        <v>1</v>
      </c>
      <c r="X108" s="317">
        <v>0.34</v>
      </c>
      <c r="Y108" s="48">
        <v>0</v>
      </c>
      <c r="Z108" s="49">
        <v>0</v>
      </c>
      <c r="AA108" s="49">
        <v>0</v>
      </c>
      <c r="AB108" s="252">
        <v>0</v>
      </c>
      <c r="AC108" s="233" t="str">
        <f t="shared" si="29"/>
        <v xml:space="preserve"> -</v>
      </c>
      <c r="AD108" s="568" t="str">
        <f t="shared" si="30"/>
        <v xml:space="preserve"> -</v>
      </c>
      <c r="AE108" s="79">
        <f t="shared" si="31"/>
        <v>0</v>
      </c>
      <c r="AF108" s="568">
        <f t="shared" si="32"/>
        <v>0</v>
      </c>
      <c r="AG108" s="79">
        <f t="shared" si="33"/>
        <v>0</v>
      </c>
      <c r="AH108" s="568">
        <f t="shared" si="34"/>
        <v>0</v>
      </c>
      <c r="AI108" s="79">
        <f t="shared" si="35"/>
        <v>0</v>
      </c>
      <c r="AJ108" s="568">
        <f t="shared" si="36"/>
        <v>0</v>
      </c>
      <c r="AK108" s="925">
        <f>+AVERAGE(Z108:AB108)/P108</f>
        <v>0</v>
      </c>
      <c r="AL108" s="926">
        <f t="shared" si="37"/>
        <v>0</v>
      </c>
      <c r="AM108" s="927">
        <f t="shared" si="38"/>
        <v>0</v>
      </c>
      <c r="AN108" s="48">
        <v>0</v>
      </c>
      <c r="AO108" s="54">
        <v>0</v>
      </c>
      <c r="AP108" s="54">
        <v>0</v>
      </c>
      <c r="AQ108" s="116" t="str">
        <f t="shared" si="40"/>
        <v xml:space="preserve"> -</v>
      </c>
      <c r="AR108" s="277" t="str">
        <f t="shared" si="41"/>
        <v xml:space="preserve"> -</v>
      </c>
      <c r="AS108" s="49">
        <v>0</v>
      </c>
      <c r="AT108" s="54">
        <v>0</v>
      </c>
      <c r="AU108" s="54">
        <v>0</v>
      </c>
      <c r="AV108" s="116" t="str">
        <f t="shared" si="42"/>
        <v xml:space="preserve"> -</v>
      </c>
      <c r="AW108" s="277" t="str">
        <f t="shared" si="43"/>
        <v xml:space="preserve"> -</v>
      </c>
      <c r="AX108" s="48">
        <v>0</v>
      </c>
      <c r="AY108" s="54">
        <v>0</v>
      </c>
      <c r="AZ108" s="54">
        <v>0</v>
      </c>
      <c r="BA108" s="116" t="str">
        <f t="shared" si="44"/>
        <v xml:space="preserve"> -</v>
      </c>
      <c r="BB108" s="277" t="str">
        <f t="shared" si="45"/>
        <v xml:space="preserve"> -</v>
      </c>
      <c r="BC108" s="49">
        <v>0</v>
      </c>
      <c r="BD108" s="54">
        <v>0</v>
      </c>
      <c r="BE108" s="54">
        <v>0</v>
      </c>
      <c r="BF108" s="116" t="str">
        <f t="shared" si="46"/>
        <v xml:space="preserve"> -</v>
      </c>
      <c r="BG108" s="277" t="str">
        <f t="shared" si="47"/>
        <v xml:space="preserve"> -</v>
      </c>
      <c r="BH108" s="811">
        <f t="shared" si="48"/>
        <v>0</v>
      </c>
      <c r="BI108" s="812">
        <f t="shared" si="49"/>
        <v>0</v>
      </c>
      <c r="BJ108" s="812">
        <f t="shared" si="50"/>
        <v>0</v>
      </c>
      <c r="BK108" s="381" t="str">
        <f t="shared" si="51"/>
        <v xml:space="preserve"> -</v>
      </c>
      <c r="BL108" s="277" t="str">
        <f t="shared" si="52"/>
        <v xml:space="preserve"> -</v>
      </c>
      <c r="BM108" s="462" t="s">
        <v>1223</v>
      </c>
      <c r="BN108" s="186" t="s">
        <v>1398</v>
      </c>
      <c r="BO108" s="187" t="s">
        <v>1953</v>
      </c>
    </row>
    <row r="109" spans="2:67" ht="30" customHeight="1">
      <c r="B109" s="803"/>
      <c r="C109" s="871"/>
      <c r="D109" s="922"/>
      <c r="E109" s="710"/>
      <c r="F109" s="633"/>
      <c r="G109" s="946"/>
      <c r="H109" s="695"/>
      <c r="I109" s="947"/>
      <c r="J109" s="807"/>
      <c r="K109" s="808"/>
      <c r="L109" s="23" t="s">
        <v>346</v>
      </c>
      <c r="M109" s="123" t="s">
        <v>1219</v>
      </c>
      <c r="N109" s="23" t="s">
        <v>1510</v>
      </c>
      <c r="O109" s="34">
        <v>0</v>
      </c>
      <c r="P109" s="54">
        <v>1</v>
      </c>
      <c r="Q109" s="54">
        <v>0</v>
      </c>
      <c r="R109" s="308">
        <f t="shared" si="53"/>
        <v>0</v>
      </c>
      <c r="S109" s="54">
        <v>1</v>
      </c>
      <c r="T109" s="308">
        <v>0.33</v>
      </c>
      <c r="U109" s="54">
        <v>1</v>
      </c>
      <c r="V109" s="310">
        <v>0.33</v>
      </c>
      <c r="W109" s="41">
        <v>1</v>
      </c>
      <c r="X109" s="317">
        <v>0.34</v>
      </c>
      <c r="Y109" s="48">
        <v>0</v>
      </c>
      <c r="Z109" s="49">
        <v>0</v>
      </c>
      <c r="AA109" s="49">
        <v>0</v>
      </c>
      <c r="AB109" s="252">
        <v>0</v>
      </c>
      <c r="AC109" s="233" t="str">
        <f t="shared" si="29"/>
        <v xml:space="preserve"> -</v>
      </c>
      <c r="AD109" s="568" t="str">
        <f t="shared" si="30"/>
        <v xml:space="preserve"> -</v>
      </c>
      <c r="AE109" s="79">
        <f t="shared" si="31"/>
        <v>0</v>
      </c>
      <c r="AF109" s="568">
        <f t="shared" si="32"/>
        <v>0</v>
      </c>
      <c r="AG109" s="79">
        <f t="shared" si="33"/>
        <v>0</v>
      </c>
      <c r="AH109" s="568">
        <f t="shared" si="34"/>
        <v>0</v>
      </c>
      <c r="AI109" s="79">
        <f t="shared" si="35"/>
        <v>0</v>
      </c>
      <c r="AJ109" s="568">
        <f t="shared" si="36"/>
        <v>0</v>
      </c>
      <c r="AK109" s="925">
        <f>+AVERAGE(Z109:AB109)/P109</f>
        <v>0</v>
      </c>
      <c r="AL109" s="926">
        <f t="shared" si="37"/>
        <v>0</v>
      </c>
      <c r="AM109" s="927">
        <f t="shared" si="38"/>
        <v>0</v>
      </c>
      <c r="AN109" s="48">
        <v>0</v>
      </c>
      <c r="AO109" s="54">
        <v>0</v>
      </c>
      <c r="AP109" s="54">
        <v>0</v>
      </c>
      <c r="AQ109" s="116" t="str">
        <f t="shared" si="40"/>
        <v xml:space="preserve"> -</v>
      </c>
      <c r="AR109" s="277" t="str">
        <f t="shared" si="41"/>
        <v xml:space="preserve"> -</v>
      </c>
      <c r="AS109" s="49">
        <v>0</v>
      </c>
      <c r="AT109" s="54">
        <v>0</v>
      </c>
      <c r="AU109" s="54">
        <v>0</v>
      </c>
      <c r="AV109" s="116" t="str">
        <f t="shared" si="42"/>
        <v xml:space="preserve"> -</v>
      </c>
      <c r="AW109" s="277" t="str">
        <f t="shared" si="43"/>
        <v xml:space="preserve"> -</v>
      </c>
      <c r="AX109" s="48">
        <v>0</v>
      </c>
      <c r="AY109" s="54">
        <v>0</v>
      </c>
      <c r="AZ109" s="54">
        <v>0</v>
      </c>
      <c r="BA109" s="116" t="str">
        <f t="shared" si="44"/>
        <v xml:space="preserve"> -</v>
      </c>
      <c r="BB109" s="277" t="str">
        <f t="shared" si="45"/>
        <v xml:space="preserve"> -</v>
      </c>
      <c r="BC109" s="49">
        <v>0</v>
      </c>
      <c r="BD109" s="54">
        <v>0</v>
      </c>
      <c r="BE109" s="54">
        <v>0</v>
      </c>
      <c r="BF109" s="116" t="str">
        <f t="shared" si="46"/>
        <v xml:space="preserve"> -</v>
      </c>
      <c r="BG109" s="277" t="str">
        <f t="shared" si="47"/>
        <v xml:space="preserve"> -</v>
      </c>
      <c r="BH109" s="811">
        <f t="shared" si="48"/>
        <v>0</v>
      </c>
      <c r="BI109" s="812">
        <f t="shared" si="49"/>
        <v>0</v>
      </c>
      <c r="BJ109" s="812">
        <f t="shared" si="50"/>
        <v>0</v>
      </c>
      <c r="BK109" s="381" t="str">
        <f t="shared" si="51"/>
        <v xml:space="preserve"> -</v>
      </c>
      <c r="BL109" s="277" t="str">
        <f t="shared" si="52"/>
        <v xml:space="preserve"> -</v>
      </c>
      <c r="BM109" s="462" t="s">
        <v>1226</v>
      </c>
      <c r="BN109" s="186" t="s">
        <v>1398</v>
      </c>
      <c r="BO109" s="187" t="s">
        <v>1953</v>
      </c>
    </row>
    <row r="110" spans="2:67" ht="45.75" customHeight="1" thickBot="1">
      <c r="B110" s="803"/>
      <c r="C110" s="871"/>
      <c r="D110" s="922"/>
      <c r="E110" s="710"/>
      <c r="F110" s="633"/>
      <c r="G110" s="946"/>
      <c r="H110" s="695"/>
      <c r="I110" s="947"/>
      <c r="J110" s="813"/>
      <c r="K110" s="828"/>
      <c r="L110" s="114" t="s">
        <v>347</v>
      </c>
      <c r="M110" s="109">
        <v>2210946</v>
      </c>
      <c r="N110" s="114" t="s">
        <v>1511</v>
      </c>
      <c r="O110" s="39">
        <v>0</v>
      </c>
      <c r="P110" s="86">
        <v>1</v>
      </c>
      <c r="Q110" s="86">
        <v>1</v>
      </c>
      <c r="R110" s="318">
        <v>0.25</v>
      </c>
      <c r="S110" s="86">
        <v>1</v>
      </c>
      <c r="T110" s="318">
        <v>0.25</v>
      </c>
      <c r="U110" s="86">
        <v>1</v>
      </c>
      <c r="V110" s="319">
        <v>0.25</v>
      </c>
      <c r="W110" s="45">
        <v>1</v>
      </c>
      <c r="X110" s="320">
        <v>0.25</v>
      </c>
      <c r="Y110" s="56">
        <v>1</v>
      </c>
      <c r="Z110" s="57">
        <v>0</v>
      </c>
      <c r="AA110" s="57">
        <v>0</v>
      </c>
      <c r="AB110" s="254">
        <v>0</v>
      </c>
      <c r="AC110" s="829">
        <f t="shared" si="29"/>
        <v>1</v>
      </c>
      <c r="AD110" s="565">
        <f t="shared" si="30"/>
        <v>1</v>
      </c>
      <c r="AE110" s="107">
        <f t="shared" si="31"/>
        <v>0</v>
      </c>
      <c r="AF110" s="565">
        <f t="shared" si="32"/>
        <v>0</v>
      </c>
      <c r="AG110" s="107">
        <f t="shared" si="33"/>
        <v>0</v>
      </c>
      <c r="AH110" s="565">
        <f t="shared" si="34"/>
        <v>0</v>
      </c>
      <c r="AI110" s="107">
        <f t="shared" si="35"/>
        <v>0</v>
      </c>
      <c r="AJ110" s="565">
        <f t="shared" si="36"/>
        <v>0</v>
      </c>
      <c r="AK110" s="936">
        <f t="shared" si="39"/>
        <v>0.25</v>
      </c>
      <c r="AL110" s="937">
        <f t="shared" si="37"/>
        <v>0.25</v>
      </c>
      <c r="AM110" s="938">
        <f t="shared" si="38"/>
        <v>0.25</v>
      </c>
      <c r="AN110" s="56">
        <v>700000</v>
      </c>
      <c r="AO110" s="86">
        <v>700000</v>
      </c>
      <c r="AP110" s="86">
        <v>600</v>
      </c>
      <c r="AQ110" s="137">
        <f t="shared" si="40"/>
        <v>1</v>
      </c>
      <c r="AR110" s="284">
        <f t="shared" si="41"/>
        <v>8.571428571428571E-4</v>
      </c>
      <c r="AS110" s="57">
        <v>30000</v>
      </c>
      <c r="AT110" s="86">
        <v>0</v>
      </c>
      <c r="AU110" s="86">
        <v>0</v>
      </c>
      <c r="AV110" s="137">
        <f t="shared" si="42"/>
        <v>0</v>
      </c>
      <c r="AW110" s="284" t="str">
        <f t="shared" si="43"/>
        <v xml:space="preserve"> -</v>
      </c>
      <c r="AX110" s="56">
        <v>125000</v>
      </c>
      <c r="AY110" s="86">
        <v>0</v>
      </c>
      <c r="AZ110" s="86">
        <v>0</v>
      </c>
      <c r="BA110" s="137">
        <f t="shared" si="44"/>
        <v>0</v>
      </c>
      <c r="BB110" s="284" t="str">
        <f t="shared" si="45"/>
        <v xml:space="preserve"> -</v>
      </c>
      <c r="BC110" s="57">
        <v>130625</v>
      </c>
      <c r="BD110" s="86">
        <v>0</v>
      </c>
      <c r="BE110" s="86">
        <v>0</v>
      </c>
      <c r="BF110" s="137">
        <f t="shared" si="46"/>
        <v>0</v>
      </c>
      <c r="BG110" s="284" t="str">
        <f t="shared" si="47"/>
        <v xml:space="preserve"> -</v>
      </c>
      <c r="BH110" s="854">
        <f t="shared" si="48"/>
        <v>985625</v>
      </c>
      <c r="BI110" s="855">
        <f t="shared" si="49"/>
        <v>700000</v>
      </c>
      <c r="BJ110" s="855">
        <f t="shared" si="50"/>
        <v>600</v>
      </c>
      <c r="BK110" s="382">
        <f t="shared" si="51"/>
        <v>0.71020925808497148</v>
      </c>
      <c r="BL110" s="284">
        <f t="shared" si="52"/>
        <v>8.571428571428571E-4</v>
      </c>
      <c r="BM110" s="820" t="s">
        <v>1434</v>
      </c>
      <c r="BN110" s="821" t="s">
        <v>1398</v>
      </c>
      <c r="BO110" s="822" t="s">
        <v>1953</v>
      </c>
    </row>
    <row r="111" spans="2:67" ht="30" customHeight="1">
      <c r="B111" s="803"/>
      <c r="C111" s="871"/>
      <c r="D111" s="922"/>
      <c r="E111" s="710"/>
      <c r="F111" s="633"/>
      <c r="G111" s="946"/>
      <c r="H111" s="695"/>
      <c r="I111" s="947"/>
      <c r="J111" s="793">
        <f>+RESUMEN!J55</f>
        <v>0.36122079831932774</v>
      </c>
      <c r="K111" s="794" t="s">
        <v>371</v>
      </c>
      <c r="L111" s="948" t="s">
        <v>348</v>
      </c>
      <c r="M111" s="127">
        <v>2210874</v>
      </c>
      <c r="N111" s="111" t="s">
        <v>1512</v>
      </c>
      <c r="O111" s="33">
        <v>560</v>
      </c>
      <c r="P111" s="288">
        <v>560</v>
      </c>
      <c r="Q111" s="288">
        <v>560</v>
      </c>
      <c r="R111" s="307">
        <v>0.25</v>
      </c>
      <c r="S111" s="288">
        <v>560</v>
      </c>
      <c r="T111" s="307">
        <v>0.25</v>
      </c>
      <c r="U111" s="288">
        <v>560</v>
      </c>
      <c r="V111" s="309">
        <v>0.25</v>
      </c>
      <c r="W111" s="939">
        <v>560</v>
      </c>
      <c r="X111" s="316">
        <v>0.25</v>
      </c>
      <c r="Y111" s="287">
        <v>2157</v>
      </c>
      <c r="Z111" s="289">
        <v>1407</v>
      </c>
      <c r="AA111" s="289">
        <v>0</v>
      </c>
      <c r="AB111" s="940">
        <v>0</v>
      </c>
      <c r="AC111" s="231">
        <f t="shared" si="29"/>
        <v>3.8517857142857141</v>
      </c>
      <c r="AD111" s="795">
        <f t="shared" si="30"/>
        <v>1</v>
      </c>
      <c r="AE111" s="87">
        <f t="shared" si="31"/>
        <v>2.5125000000000002</v>
      </c>
      <c r="AF111" s="795">
        <f t="shared" si="32"/>
        <v>1</v>
      </c>
      <c r="AG111" s="87">
        <f t="shared" si="33"/>
        <v>0</v>
      </c>
      <c r="AH111" s="795">
        <f t="shared" si="34"/>
        <v>0</v>
      </c>
      <c r="AI111" s="87">
        <f t="shared" si="35"/>
        <v>0</v>
      </c>
      <c r="AJ111" s="795">
        <f t="shared" si="36"/>
        <v>0</v>
      </c>
      <c r="AK111" s="919">
        <f t="shared" si="39"/>
        <v>1.5910714285714285</v>
      </c>
      <c r="AL111" s="920">
        <f t="shared" si="37"/>
        <v>1</v>
      </c>
      <c r="AM111" s="921">
        <f t="shared" si="38"/>
        <v>1</v>
      </c>
      <c r="AN111" s="46">
        <v>4500000</v>
      </c>
      <c r="AO111" s="84">
        <v>3377172</v>
      </c>
      <c r="AP111" s="84">
        <v>34965</v>
      </c>
      <c r="AQ111" s="135">
        <f t="shared" si="40"/>
        <v>0.75048266666666663</v>
      </c>
      <c r="AR111" s="283">
        <f t="shared" si="41"/>
        <v>1.0353337052421375E-2</v>
      </c>
      <c r="AS111" s="47">
        <v>3003000</v>
      </c>
      <c r="AT111" s="84">
        <v>2305983</v>
      </c>
      <c r="AU111" s="84">
        <v>111083</v>
      </c>
      <c r="AV111" s="135">
        <f t="shared" si="42"/>
        <v>0.76789310689310686</v>
      </c>
      <c r="AW111" s="283">
        <f t="shared" si="43"/>
        <v>4.8171647405900214E-2</v>
      </c>
      <c r="AX111" s="46">
        <v>1179360</v>
      </c>
      <c r="AY111" s="84">
        <v>0</v>
      </c>
      <c r="AZ111" s="84">
        <v>0</v>
      </c>
      <c r="BA111" s="135">
        <f t="shared" si="44"/>
        <v>0</v>
      </c>
      <c r="BB111" s="283" t="str">
        <f t="shared" si="45"/>
        <v xml:space="preserve"> -</v>
      </c>
      <c r="BC111" s="47">
        <v>1232460</v>
      </c>
      <c r="BD111" s="84">
        <v>0</v>
      </c>
      <c r="BE111" s="84">
        <v>0</v>
      </c>
      <c r="BF111" s="135">
        <f t="shared" si="46"/>
        <v>0</v>
      </c>
      <c r="BG111" s="283" t="str">
        <f t="shared" si="47"/>
        <v xml:space="preserve"> -</v>
      </c>
      <c r="BH111" s="798">
        <f t="shared" si="48"/>
        <v>9914820</v>
      </c>
      <c r="BI111" s="799">
        <f t="shared" si="49"/>
        <v>5683155</v>
      </c>
      <c r="BJ111" s="799">
        <f t="shared" si="50"/>
        <v>146048</v>
      </c>
      <c r="BK111" s="380">
        <f t="shared" si="51"/>
        <v>0.5731980005688454</v>
      </c>
      <c r="BL111" s="283">
        <f t="shared" si="52"/>
        <v>2.5698401680052718E-2</v>
      </c>
      <c r="BM111" s="800" t="s">
        <v>1434</v>
      </c>
      <c r="BN111" s="801" t="s">
        <v>1398</v>
      </c>
      <c r="BO111" s="802" t="s">
        <v>1953</v>
      </c>
    </row>
    <row r="112" spans="2:67" ht="30" customHeight="1">
      <c r="B112" s="803"/>
      <c r="C112" s="871"/>
      <c r="D112" s="922"/>
      <c r="E112" s="710"/>
      <c r="F112" s="633"/>
      <c r="G112" s="946"/>
      <c r="H112" s="695"/>
      <c r="I112" s="947"/>
      <c r="J112" s="807"/>
      <c r="K112" s="808"/>
      <c r="L112" s="129" t="s">
        <v>349</v>
      </c>
      <c r="M112" s="122">
        <v>2210874</v>
      </c>
      <c r="N112" s="110" t="s">
        <v>1513</v>
      </c>
      <c r="O112" s="34">
        <v>560</v>
      </c>
      <c r="P112" s="124">
        <v>560</v>
      </c>
      <c r="Q112" s="124">
        <v>560</v>
      </c>
      <c r="R112" s="308">
        <v>0.25</v>
      </c>
      <c r="S112" s="124">
        <v>560</v>
      </c>
      <c r="T112" s="308">
        <v>0.25</v>
      </c>
      <c r="U112" s="124">
        <v>560</v>
      </c>
      <c r="V112" s="310">
        <v>0.25</v>
      </c>
      <c r="W112" s="862">
        <v>560</v>
      </c>
      <c r="X112" s="317">
        <v>0.25</v>
      </c>
      <c r="Y112" s="133">
        <v>0</v>
      </c>
      <c r="Z112" s="132">
        <v>0</v>
      </c>
      <c r="AA112" s="132">
        <v>0</v>
      </c>
      <c r="AB112" s="941">
        <v>0</v>
      </c>
      <c r="AC112" s="233">
        <f t="shared" si="29"/>
        <v>0</v>
      </c>
      <c r="AD112" s="568">
        <f t="shared" si="30"/>
        <v>0</v>
      </c>
      <c r="AE112" s="79">
        <f t="shared" si="31"/>
        <v>0</v>
      </c>
      <c r="AF112" s="568">
        <f t="shared" si="32"/>
        <v>0</v>
      </c>
      <c r="AG112" s="79">
        <f t="shared" si="33"/>
        <v>0</v>
      </c>
      <c r="AH112" s="568">
        <f t="shared" si="34"/>
        <v>0</v>
      </c>
      <c r="AI112" s="79">
        <f t="shared" si="35"/>
        <v>0</v>
      </c>
      <c r="AJ112" s="568">
        <f t="shared" si="36"/>
        <v>0</v>
      </c>
      <c r="AK112" s="925">
        <f t="shared" si="39"/>
        <v>0</v>
      </c>
      <c r="AL112" s="926">
        <f t="shared" si="37"/>
        <v>0</v>
      </c>
      <c r="AM112" s="927">
        <f t="shared" si="38"/>
        <v>0</v>
      </c>
      <c r="AN112" s="48">
        <v>448000</v>
      </c>
      <c r="AO112" s="54">
        <v>0</v>
      </c>
      <c r="AP112" s="54">
        <v>0</v>
      </c>
      <c r="AQ112" s="116">
        <f t="shared" si="40"/>
        <v>0</v>
      </c>
      <c r="AR112" s="277" t="str">
        <f t="shared" si="41"/>
        <v xml:space="preserve"> -</v>
      </c>
      <c r="AS112" s="49">
        <v>0</v>
      </c>
      <c r="AT112" s="54">
        <v>0</v>
      </c>
      <c r="AU112" s="54">
        <v>0</v>
      </c>
      <c r="AV112" s="116" t="str">
        <f t="shared" si="42"/>
        <v xml:space="preserve"> -</v>
      </c>
      <c r="AW112" s="277" t="str">
        <f t="shared" si="43"/>
        <v xml:space="preserve"> -</v>
      </c>
      <c r="AX112" s="48">
        <v>1000000</v>
      </c>
      <c r="AY112" s="54">
        <v>0</v>
      </c>
      <c r="AZ112" s="54">
        <v>0</v>
      </c>
      <c r="BA112" s="116">
        <f t="shared" si="44"/>
        <v>0</v>
      </c>
      <c r="BB112" s="277" t="str">
        <f t="shared" si="45"/>
        <v xml:space="preserve"> -</v>
      </c>
      <c r="BC112" s="49">
        <v>1000000</v>
      </c>
      <c r="BD112" s="54">
        <v>0</v>
      </c>
      <c r="BE112" s="54">
        <v>0</v>
      </c>
      <c r="BF112" s="116">
        <f t="shared" si="46"/>
        <v>0</v>
      </c>
      <c r="BG112" s="277" t="str">
        <f t="shared" si="47"/>
        <v xml:space="preserve"> -</v>
      </c>
      <c r="BH112" s="811">
        <f t="shared" si="48"/>
        <v>2448000</v>
      </c>
      <c r="BI112" s="812">
        <f t="shared" si="49"/>
        <v>0</v>
      </c>
      <c r="BJ112" s="812">
        <f t="shared" si="50"/>
        <v>0</v>
      </c>
      <c r="BK112" s="381">
        <f t="shared" si="51"/>
        <v>0</v>
      </c>
      <c r="BL112" s="277" t="str">
        <f t="shared" si="52"/>
        <v xml:space="preserve"> -</v>
      </c>
      <c r="BM112" s="462" t="s">
        <v>1434</v>
      </c>
      <c r="BN112" s="186" t="s">
        <v>1398</v>
      </c>
      <c r="BO112" s="187" t="s">
        <v>1953</v>
      </c>
    </row>
    <row r="113" spans="2:67" ht="30" customHeight="1">
      <c r="B113" s="803"/>
      <c r="C113" s="871"/>
      <c r="D113" s="922"/>
      <c r="E113" s="710"/>
      <c r="F113" s="633"/>
      <c r="G113" s="946"/>
      <c r="H113" s="695"/>
      <c r="I113" s="947"/>
      <c r="J113" s="807"/>
      <c r="K113" s="808"/>
      <c r="L113" s="110" t="s">
        <v>350</v>
      </c>
      <c r="M113" s="122">
        <v>2210874</v>
      </c>
      <c r="N113" s="23" t="s">
        <v>1514</v>
      </c>
      <c r="O113" s="34">
        <v>0</v>
      </c>
      <c r="P113" s="124">
        <v>600</v>
      </c>
      <c r="Q113" s="124">
        <v>600</v>
      </c>
      <c r="R113" s="308">
        <v>0.25</v>
      </c>
      <c r="S113" s="124">
        <v>600</v>
      </c>
      <c r="T113" s="308">
        <v>0.25</v>
      </c>
      <c r="U113" s="124">
        <v>600</v>
      </c>
      <c r="V113" s="310">
        <v>0.25</v>
      </c>
      <c r="W113" s="862">
        <v>600</v>
      </c>
      <c r="X113" s="317">
        <v>0.25</v>
      </c>
      <c r="Y113" s="133">
        <v>800</v>
      </c>
      <c r="Z113" s="132">
        <v>0</v>
      </c>
      <c r="AA113" s="132">
        <v>0</v>
      </c>
      <c r="AB113" s="941">
        <v>0</v>
      </c>
      <c r="AC113" s="233">
        <f t="shared" si="29"/>
        <v>1.3333333333333333</v>
      </c>
      <c r="AD113" s="568">
        <f t="shared" si="30"/>
        <v>1</v>
      </c>
      <c r="AE113" s="79">
        <f t="shared" si="31"/>
        <v>0</v>
      </c>
      <c r="AF113" s="568">
        <f t="shared" si="32"/>
        <v>0</v>
      </c>
      <c r="AG113" s="79">
        <f t="shared" si="33"/>
        <v>0</v>
      </c>
      <c r="AH113" s="568">
        <f t="shared" si="34"/>
        <v>0</v>
      </c>
      <c r="AI113" s="79">
        <f t="shared" si="35"/>
        <v>0</v>
      </c>
      <c r="AJ113" s="568">
        <f t="shared" si="36"/>
        <v>0</v>
      </c>
      <c r="AK113" s="925">
        <f t="shared" si="39"/>
        <v>0.33333333333333331</v>
      </c>
      <c r="AL113" s="926">
        <f t="shared" si="37"/>
        <v>0.33333333333333331</v>
      </c>
      <c r="AM113" s="927">
        <f t="shared" si="38"/>
        <v>0.33333333333333331</v>
      </c>
      <c r="AN113" s="48">
        <v>240000</v>
      </c>
      <c r="AO113" s="54">
        <v>190400</v>
      </c>
      <c r="AP113" s="54">
        <v>11065</v>
      </c>
      <c r="AQ113" s="116">
        <f t="shared" si="40"/>
        <v>0.79333333333333333</v>
      </c>
      <c r="AR113" s="277">
        <f t="shared" si="41"/>
        <v>5.8114495798319329E-2</v>
      </c>
      <c r="AS113" s="49">
        <v>0</v>
      </c>
      <c r="AT113" s="54">
        <v>0</v>
      </c>
      <c r="AU113" s="54">
        <v>0</v>
      </c>
      <c r="AV113" s="116" t="str">
        <f t="shared" si="42"/>
        <v xml:space="preserve"> -</v>
      </c>
      <c r="AW113" s="277" t="str">
        <f t="shared" si="43"/>
        <v xml:space="preserve"> -</v>
      </c>
      <c r="AX113" s="48">
        <v>707760</v>
      </c>
      <c r="AY113" s="54">
        <v>0</v>
      </c>
      <c r="AZ113" s="54">
        <v>0</v>
      </c>
      <c r="BA113" s="116">
        <f t="shared" si="44"/>
        <v>0</v>
      </c>
      <c r="BB113" s="277" t="str">
        <f t="shared" si="45"/>
        <v xml:space="preserve"> -</v>
      </c>
      <c r="BC113" s="49">
        <v>739584</v>
      </c>
      <c r="BD113" s="54">
        <v>0</v>
      </c>
      <c r="BE113" s="54">
        <v>0</v>
      </c>
      <c r="BF113" s="116">
        <f t="shared" si="46"/>
        <v>0</v>
      </c>
      <c r="BG113" s="277" t="str">
        <f t="shared" si="47"/>
        <v xml:space="preserve"> -</v>
      </c>
      <c r="BH113" s="811">
        <f t="shared" si="48"/>
        <v>1687344</v>
      </c>
      <c r="BI113" s="812">
        <f t="shared" si="49"/>
        <v>190400</v>
      </c>
      <c r="BJ113" s="812">
        <f t="shared" si="50"/>
        <v>11065</v>
      </c>
      <c r="BK113" s="381">
        <f t="shared" si="51"/>
        <v>0.11284006106638599</v>
      </c>
      <c r="BL113" s="277">
        <f t="shared" si="52"/>
        <v>5.8114495798319329E-2</v>
      </c>
      <c r="BM113" s="462" t="s">
        <v>1434</v>
      </c>
      <c r="BN113" s="186" t="s">
        <v>1398</v>
      </c>
      <c r="BO113" s="187" t="s">
        <v>1953</v>
      </c>
    </row>
    <row r="114" spans="2:67" ht="30" customHeight="1">
      <c r="B114" s="803"/>
      <c r="C114" s="871"/>
      <c r="D114" s="922"/>
      <c r="E114" s="710"/>
      <c r="F114" s="633" t="s">
        <v>422</v>
      </c>
      <c r="G114" s="946">
        <v>22.53</v>
      </c>
      <c r="H114" s="695">
        <v>15</v>
      </c>
      <c r="I114" s="947">
        <f>+H114-G114</f>
        <v>-7.5300000000000011</v>
      </c>
      <c r="J114" s="807"/>
      <c r="K114" s="808"/>
      <c r="L114" s="129" t="s">
        <v>351</v>
      </c>
      <c r="M114" s="122">
        <v>2210874</v>
      </c>
      <c r="N114" s="110" t="s">
        <v>1515</v>
      </c>
      <c r="O114" s="34">
        <v>3</v>
      </c>
      <c r="P114" s="124">
        <v>6</v>
      </c>
      <c r="Q114" s="124">
        <v>0</v>
      </c>
      <c r="R114" s="308">
        <f t="shared" si="53"/>
        <v>0</v>
      </c>
      <c r="S114" s="124">
        <v>3</v>
      </c>
      <c r="T114" s="308">
        <f t="shared" si="54"/>
        <v>0.5</v>
      </c>
      <c r="U114" s="124">
        <v>3</v>
      </c>
      <c r="V114" s="310">
        <f t="shared" si="55"/>
        <v>0.5</v>
      </c>
      <c r="W114" s="862">
        <v>0</v>
      </c>
      <c r="X114" s="317">
        <f t="shared" si="56"/>
        <v>0</v>
      </c>
      <c r="Y114" s="133">
        <v>2</v>
      </c>
      <c r="Z114" s="132">
        <v>0</v>
      </c>
      <c r="AA114" s="132">
        <v>0</v>
      </c>
      <c r="AB114" s="941">
        <v>0</v>
      </c>
      <c r="AC114" s="233" t="str">
        <f t="shared" si="29"/>
        <v xml:space="preserve"> -</v>
      </c>
      <c r="AD114" s="568" t="str">
        <f t="shared" si="30"/>
        <v xml:space="preserve"> -</v>
      </c>
      <c r="AE114" s="79">
        <f t="shared" si="31"/>
        <v>0</v>
      </c>
      <c r="AF114" s="568">
        <f t="shared" si="32"/>
        <v>0</v>
      </c>
      <c r="AG114" s="79">
        <f t="shared" si="33"/>
        <v>0</v>
      </c>
      <c r="AH114" s="568">
        <f t="shared" si="34"/>
        <v>0</v>
      </c>
      <c r="AI114" s="79" t="str">
        <f t="shared" si="35"/>
        <v xml:space="preserve"> -</v>
      </c>
      <c r="AJ114" s="568" t="str">
        <f t="shared" si="36"/>
        <v xml:space="preserve"> -</v>
      </c>
      <c r="AK114" s="925">
        <f>+SUM(Y114:AB114)/P114</f>
        <v>0.33333333333333331</v>
      </c>
      <c r="AL114" s="926">
        <f t="shared" si="37"/>
        <v>0.33333333333333331</v>
      </c>
      <c r="AM114" s="927">
        <f t="shared" si="38"/>
        <v>0.33333333333333331</v>
      </c>
      <c r="AN114" s="48">
        <v>390000</v>
      </c>
      <c r="AO114" s="54">
        <v>119344</v>
      </c>
      <c r="AP114" s="54">
        <v>0</v>
      </c>
      <c r="AQ114" s="116">
        <f t="shared" si="40"/>
        <v>0.30601025641025642</v>
      </c>
      <c r="AR114" s="277" t="str">
        <f t="shared" si="41"/>
        <v xml:space="preserve"> -</v>
      </c>
      <c r="AS114" s="49">
        <v>204000</v>
      </c>
      <c r="AT114" s="54">
        <v>0</v>
      </c>
      <c r="AU114" s="54">
        <v>0</v>
      </c>
      <c r="AV114" s="116">
        <f t="shared" si="42"/>
        <v>0</v>
      </c>
      <c r="AW114" s="277" t="str">
        <f t="shared" si="43"/>
        <v xml:space="preserve"> -</v>
      </c>
      <c r="AX114" s="48">
        <v>0</v>
      </c>
      <c r="AY114" s="54">
        <v>0</v>
      </c>
      <c r="AZ114" s="54">
        <v>0</v>
      </c>
      <c r="BA114" s="116" t="str">
        <f t="shared" si="44"/>
        <v xml:space="preserve"> -</v>
      </c>
      <c r="BB114" s="277" t="str">
        <f t="shared" si="45"/>
        <v xml:space="preserve"> -</v>
      </c>
      <c r="BC114" s="49">
        <v>114566</v>
      </c>
      <c r="BD114" s="54">
        <v>0</v>
      </c>
      <c r="BE114" s="54">
        <v>0</v>
      </c>
      <c r="BF114" s="116">
        <f t="shared" si="46"/>
        <v>0</v>
      </c>
      <c r="BG114" s="277" t="str">
        <f t="shared" si="47"/>
        <v xml:space="preserve"> -</v>
      </c>
      <c r="BH114" s="811">
        <f t="shared" si="48"/>
        <v>708566</v>
      </c>
      <c r="BI114" s="812">
        <f t="shared" si="49"/>
        <v>119344</v>
      </c>
      <c r="BJ114" s="812">
        <f t="shared" si="50"/>
        <v>0</v>
      </c>
      <c r="BK114" s="381">
        <f t="shared" si="51"/>
        <v>0.16843032265166547</v>
      </c>
      <c r="BL114" s="277" t="str">
        <f t="shared" si="52"/>
        <v xml:space="preserve"> -</v>
      </c>
      <c r="BM114" s="462" t="s">
        <v>1223</v>
      </c>
      <c r="BN114" s="186" t="s">
        <v>1398</v>
      </c>
      <c r="BO114" s="187" t="s">
        <v>1953</v>
      </c>
    </row>
    <row r="115" spans="2:67" ht="30" customHeight="1">
      <c r="B115" s="803"/>
      <c r="C115" s="871"/>
      <c r="D115" s="922"/>
      <c r="E115" s="710"/>
      <c r="F115" s="633"/>
      <c r="G115" s="946"/>
      <c r="H115" s="695"/>
      <c r="I115" s="947"/>
      <c r="J115" s="807"/>
      <c r="K115" s="808"/>
      <c r="L115" s="129" t="s">
        <v>352</v>
      </c>
      <c r="M115" s="122">
        <v>2210710</v>
      </c>
      <c r="N115" s="110" t="s">
        <v>1516</v>
      </c>
      <c r="O115" s="34">
        <v>4</v>
      </c>
      <c r="P115" s="124">
        <v>4</v>
      </c>
      <c r="Q115" s="124">
        <v>1</v>
      </c>
      <c r="R115" s="308">
        <f t="shared" si="53"/>
        <v>0.25</v>
      </c>
      <c r="S115" s="124">
        <v>1</v>
      </c>
      <c r="T115" s="308">
        <f t="shared" si="54"/>
        <v>0.25</v>
      </c>
      <c r="U115" s="124">
        <v>1</v>
      </c>
      <c r="V115" s="310">
        <f t="shared" si="55"/>
        <v>0.25</v>
      </c>
      <c r="W115" s="862">
        <v>1</v>
      </c>
      <c r="X115" s="317">
        <f t="shared" si="56"/>
        <v>0.25</v>
      </c>
      <c r="Y115" s="133">
        <v>1</v>
      </c>
      <c r="Z115" s="132">
        <v>0</v>
      </c>
      <c r="AA115" s="132">
        <v>0</v>
      </c>
      <c r="AB115" s="941">
        <v>0</v>
      </c>
      <c r="AC115" s="233">
        <f t="shared" si="29"/>
        <v>1</v>
      </c>
      <c r="AD115" s="568">
        <f t="shared" si="30"/>
        <v>1</v>
      </c>
      <c r="AE115" s="79">
        <f t="shared" si="31"/>
        <v>0</v>
      </c>
      <c r="AF115" s="568">
        <f t="shared" si="32"/>
        <v>0</v>
      </c>
      <c r="AG115" s="79">
        <f t="shared" si="33"/>
        <v>0</v>
      </c>
      <c r="AH115" s="568">
        <f t="shared" si="34"/>
        <v>0</v>
      </c>
      <c r="AI115" s="79">
        <f t="shared" si="35"/>
        <v>0</v>
      </c>
      <c r="AJ115" s="568">
        <f t="shared" si="36"/>
        <v>0</v>
      </c>
      <c r="AK115" s="925">
        <f>+SUM(Y115:AB115)/P115</f>
        <v>0.25</v>
      </c>
      <c r="AL115" s="926">
        <f t="shared" si="37"/>
        <v>0.25</v>
      </c>
      <c r="AM115" s="927">
        <f t="shared" si="38"/>
        <v>0.25</v>
      </c>
      <c r="AN115" s="48">
        <v>81946</v>
      </c>
      <c r="AO115" s="54">
        <v>25000</v>
      </c>
      <c r="AP115" s="54">
        <v>0</v>
      </c>
      <c r="AQ115" s="116">
        <f t="shared" si="40"/>
        <v>0.30507895443340738</v>
      </c>
      <c r="AR115" s="277" t="str">
        <f t="shared" si="41"/>
        <v xml:space="preserve"> -</v>
      </c>
      <c r="AS115" s="49">
        <v>50000</v>
      </c>
      <c r="AT115" s="54">
        <v>0</v>
      </c>
      <c r="AU115" s="54">
        <v>0</v>
      </c>
      <c r="AV115" s="116">
        <f t="shared" si="42"/>
        <v>0</v>
      </c>
      <c r="AW115" s="277" t="str">
        <f t="shared" si="43"/>
        <v xml:space="preserve"> -</v>
      </c>
      <c r="AX115" s="48">
        <v>109202</v>
      </c>
      <c r="AY115" s="54">
        <v>0</v>
      </c>
      <c r="AZ115" s="54">
        <v>0</v>
      </c>
      <c r="BA115" s="116">
        <f t="shared" si="44"/>
        <v>0</v>
      </c>
      <c r="BB115" s="277" t="str">
        <f t="shared" si="45"/>
        <v xml:space="preserve"> -</v>
      </c>
      <c r="BC115" s="49">
        <v>114116</v>
      </c>
      <c r="BD115" s="54">
        <v>0</v>
      </c>
      <c r="BE115" s="54">
        <v>0</v>
      </c>
      <c r="BF115" s="116">
        <f t="shared" si="46"/>
        <v>0</v>
      </c>
      <c r="BG115" s="277" t="str">
        <f t="shared" si="47"/>
        <v xml:space="preserve"> -</v>
      </c>
      <c r="BH115" s="811">
        <f t="shared" si="48"/>
        <v>355264</v>
      </c>
      <c r="BI115" s="812">
        <f t="shared" si="49"/>
        <v>25000</v>
      </c>
      <c r="BJ115" s="812">
        <f t="shared" si="50"/>
        <v>0</v>
      </c>
      <c r="BK115" s="381">
        <f t="shared" si="51"/>
        <v>7.0370203566924874E-2</v>
      </c>
      <c r="BL115" s="277" t="str">
        <f t="shared" si="52"/>
        <v xml:space="preserve"> -</v>
      </c>
      <c r="BM115" s="462" t="s">
        <v>1434</v>
      </c>
      <c r="BN115" s="186" t="s">
        <v>1398</v>
      </c>
      <c r="BO115" s="187" t="s">
        <v>1953</v>
      </c>
    </row>
    <row r="116" spans="2:67" ht="30" customHeight="1">
      <c r="B116" s="803"/>
      <c r="C116" s="871"/>
      <c r="D116" s="922"/>
      <c r="E116" s="710"/>
      <c r="F116" s="633"/>
      <c r="G116" s="946"/>
      <c r="H116" s="695"/>
      <c r="I116" s="947"/>
      <c r="J116" s="807"/>
      <c r="K116" s="808"/>
      <c r="L116" s="129" t="s">
        <v>353</v>
      </c>
      <c r="M116" s="122" t="s">
        <v>1979</v>
      </c>
      <c r="N116" s="110" t="s">
        <v>1517</v>
      </c>
      <c r="O116" s="34">
        <v>560</v>
      </c>
      <c r="P116" s="124">
        <v>560</v>
      </c>
      <c r="Q116" s="124">
        <v>560</v>
      </c>
      <c r="R116" s="308">
        <v>0.25</v>
      </c>
      <c r="S116" s="124">
        <v>560</v>
      </c>
      <c r="T116" s="308">
        <v>0.25</v>
      </c>
      <c r="U116" s="124">
        <v>560</v>
      </c>
      <c r="V116" s="310">
        <v>0.25</v>
      </c>
      <c r="W116" s="862">
        <v>560</v>
      </c>
      <c r="X116" s="317">
        <v>0.25</v>
      </c>
      <c r="Y116" s="133">
        <v>964</v>
      </c>
      <c r="Z116" s="132">
        <v>560</v>
      </c>
      <c r="AA116" s="132">
        <v>0</v>
      </c>
      <c r="AB116" s="941">
        <v>0</v>
      </c>
      <c r="AC116" s="233">
        <f t="shared" si="29"/>
        <v>1.7214285714285715</v>
      </c>
      <c r="AD116" s="568">
        <f t="shared" si="30"/>
        <v>1</v>
      </c>
      <c r="AE116" s="79">
        <f t="shared" si="31"/>
        <v>1</v>
      </c>
      <c r="AF116" s="568">
        <f t="shared" si="32"/>
        <v>1</v>
      </c>
      <c r="AG116" s="79">
        <f t="shared" si="33"/>
        <v>0</v>
      </c>
      <c r="AH116" s="568">
        <f t="shared" si="34"/>
        <v>0</v>
      </c>
      <c r="AI116" s="79">
        <f t="shared" si="35"/>
        <v>0</v>
      </c>
      <c r="AJ116" s="568">
        <f t="shared" si="36"/>
        <v>0</v>
      </c>
      <c r="AK116" s="925">
        <f t="shared" si="39"/>
        <v>0.68035714285714288</v>
      </c>
      <c r="AL116" s="926">
        <f t="shared" si="37"/>
        <v>0.68035714285714288</v>
      </c>
      <c r="AM116" s="927">
        <f t="shared" si="38"/>
        <v>0.68035714285714288</v>
      </c>
      <c r="AN116" s="48">
        <v>311000</v>
      </c>
      <c r="AO116" s="54">
        <v>136253</v>
      </c>
      <c r="AP116" s="54">
        <v>0</v>
      </c>
      <c r="AQ116" s="116">
        <f t="shared" si="40"/>
        <v>0.43811254019292606</v>
      </c>
      <c r="AR116" s="277" t="str">
        <f t="shared" si="41"/>
        <v xml:space="preserve"> -</v>
      </c>
      <c r="AS116" s="49">
        <v>700000</v>
      </c>
      <c r="AT116" s="54">
        <v>690050</v>
      </c>
      <c r="AU116" s="54">
        <v>0</v>
      </c>
      <c r="AV116" s="116">
        <f t="shared" si="42"/>
        <v>0.98578571428571427</v>
      </c>
      <c r="AW116" s="277" t="str">
        <f t="shared" si="43"/>
        <v xml:space="preserve"> -</v>
      </c>
      <c r="AX116" s="48">
        <v>139952</v>
      </c>
      <c r="AY116" s="54">
        <v>0</v>
      </c>
      <c r="AZ116" s="54">
        <v>0</v>
      </c>
      <c r="BA116" s="116">
        <f t="shared" si="44"/>
        <v>0</v>
      </c>
      <c r="BB116" s="277" t="str">
        <f t="shared" si="45"/>
        <v xml:space="preserve"> -</v>
      </c>
      <c r="BC116" s="49">
        <v>146250</v>
      </c>
      <c r="BD116" s="54">
        <v>0</v>
      </c>
      <c r="BE116" s="54">
        <v>0</v>
      </c>
      <c r="BF116" s="116">
        <f t="shared" si="46"/>
        <v>0</v>
      </c>
      <c r="BG116" s="277" t="str">
        <f t="shared" si="47"/>
        <v xml:space="preserve"> -</v>
      </c>
      <c r="BH116" s="811">
        <f t="shared" si="48"/>
        <v>1297202</v>
      </c>
      <c r="BI116" s="812">
        <f t="shared" si="49"/>
        <v>826303</v>
      </c>
      <c r="BJ116" s="812">
        <f t="shared" si="50"/>
        <v>0</v>
      </c>
      <c r="BK116" s="381">
        <f t="shared" si="51"/>
        <v>0.63698868796070307</v>
      </c>
      <c r="BL116" s="277" t="str">
        <f t="shared" si="52"/>
        <v xml:space="preserve"> -</v>
      </c>
      <c r="BM116" s="462" t="s">
        <v>1434</v>
      </c>
      <c r="BN116" s="186" t="s">
        <v>1398</v>
      </c>
      <c r="BO116" s="187" t="s">
        <v>1953</v>
      </c>
    </row>
    <row r="117" spans="2:67" ht="30" customHeight="1">
      <c r="B117" s="803"/>
      <c r="C117" s="871"/>
      <c r="D117" s="922"/>
      <c r="E117" s="710"/>
      <c r="F117" s="633"/>
      <c r="G117" s="946"/>
      <c r="H117" s="695"/>
      <c r="I117" s="947"/>
      <c r="J117" s="807"/>
      <c r="K117" s="808"/>
      <c r="L117" s="129" t="s">
        <v>354</v>
      </c>
      <c r="M117" s="122">
        <v>0</v>
      </c>
      <c r="N117" s="110" t="s">
        <v>1518</v>
      </c>
      <c r="O117" s="34">
        <v>0</v>
      </c>
      <c r="P117" s="124">
        <v>3</v>
      </c>
      <c r="Q117" s="124">
        <v>0</v>
      </c>
      <c r="R117" s="308">
        <f t="shared" si="53"/>
        <v>0</v>
      </c>
      <c r="S117" s="124">
        <v>1</v>
      </c>
      <c r="T117" s="308">
        <f t="shared" si="54"/>
        <v>0.33333333333333331</v>
      </c>
      <c r="U117" s="124">
        <v>1</v>
      </c>
      <c r="V117" s="310">
        <f t="shared" si="55"/>
        <v>0.33333333333333331</v>
      </c>
      <c r="W117" s="862">
        <v>1</v>
      </c>
      <c r="X117" s="317">
        <f t="shared" si="56"/>
        <v>0.33333333333333331</v>
      </c>
      <c r="Y117" s="133">
        <v>0</v>
      </c>
      <c r="Z117" s="132">
        <v>0</v>
      </c>
      <c r="AA117" s="132">
        <v>0</v>
      </c>
      <c r="AB117" s="941">
        <v>0</v>
      </c>
      <c r="AC117" s="233" t="str">
        <f t="shared" si="29"/>
        <v xml:space="preserve"> -</v>
      </c>
      <c r="AD117" s="568" t="str">
        <f t="shared" si="30"/>
        <v xml:space="preserve"> -</v>
      </c>
      <c r="AE117" s="79">
        <f t="shared" si="31"/>
        <v>0</v>
      </c>
      <c r="AF117" s="568">
        <f t="shared" si="32"/>
        <v>0</v>
      </c>
      <c r="AG117" s="79">
        <f t="shared" si="33"/>
        <v>0</v>
      </c>
      <c r="AH117" s="568">
        <f t="shared" si="34"/>
        <v>0</v>
      </c>
      <c r="AI117" s="79">
        <f t="shared" si="35"/>
        <v>0</v>
      </c>
      <c r="AJ117" s="568">
        <f t="shared" si="36"/>
        <v>0</v>
      </c>
      <c r="AK117" s="925">
        <f>+SUM(Y117:AB117)/P117</f>
        <v>0</v>
      </c>
      <c r="AL117" s="926">
        <f t="shared" si="37"/>
        <v>0</v>
      </c>
      <c r="AM117" s="927">
        <f t="shared" si="38"/>
        <v>0</v>
      </c>
      <c r="AN117" s="48">
        <v>0</v>
      </c>
      <c r="AO117" s="54">
        <v>0</v>
      </c>
      <c r="AP117" s="54">
        <v>0</v>
      </c>
      <c r="AQ117" s="116" t="str">
        <f t="shared" si="40"/>
        <v xml:space="preserve"> -</v>
      </c>
      <c r="AR117" s="277" t="str">
        <f t="shared" si="41"/>
        <v xml:space="preserve"> -</v>
      </c>
      <c r="AS117" s="49">
        <v>70000</v>
      </c>
      <c r="AT117" s="54">
        <v>0</v>
      </c>
      <c r="AU117" s="54">
        <v>0</v>
      </c>
      <c r="AV117" s="116">
        <f t="shared" si="42"/>
        <v>0</v>
      </c>
      <c r="AW117" s="277" t="str">
        <f t="shared" si="43"/>
        <v xml:space="preserve"> -</v>
      </c>
      <c r="AX117" s="48">
        <v>52250</v>
      </c>
      <c r="AY117" s="54">
        <v>0</v>
      </c>
      <c r="AZ117" s="54">
        <v>0</v>
      </c>
      <c r="BA117" s="116">
        <f t="shared" si="44"/>
        <v>0</v>
      </c>
      <c r="BB117" s="277" t="str">
        <f t="shared" si="45"/>
        <v xml:space="preserve"> -</v>
      </c>
      <c r="BC117" s="49">
        <v>54601</v>
      </c>
      <c r="BD117" s="54">
        <v>0</v>
      </c>
      <c r="BE117" s="54">
        <v>0</v>
      </c>
      <c r="BF117" s="116">
        <f t="shared" si="46"/>
        <v>0</v>
      </c>
      <c r="BG117" s="277" t="str">
        <f t="shared" si="47"/>
        <v xml:space="preserve"> -</v>
      </c>
      <c r="BH117" s="811">
        <f t="shared" si="48"/>
        <v>176851</v>
      </c>
      <c r="BI117" s="812">
        <f t="shared" si="49"/>
        <v>0</v>
      </c>
      <c r="BJ117" s="812">
        <f t="shared" si="50"/>
        <v>0</v>
      </c>
      <c r="BK117" s="381">
        <f t="shared" si="51"/>
        <v>0</v>
      </c>
      <c r="BL117" s="277" t="str">
        <f t="shared" si="52"/>
        <v xml:space="preserve"> -</v>
      </c>
      <c r="BM117" s="462" t="s">
        <v>1519</v>
      </c>
      <c r="BN117" s="186" t="s">
        <v>1398</v>
      </c>
      <c r="BO117" s="187" t="s">
        <v>1953</v>
      </c>
    </row>
    <row r="118" spans="2:67" ht="30" customHeight="1">
      <c r="B118" s="803"/>
      <c r="C118" s="871"/>
      <c r="D118" s="922"/>
      <c r="E118" s="710"/>
      <c r="F118" s="633"/>
      <c r="G118" s="946"/>
      <c r="H118" s="695"/>
      <c r="I118" s="947"/>
      <c r="J118" s="807"/>
      <c r="K118" s="808"/>
      <c r="L118" s="129" t="s">
        <v>355</v>
      </c>
      <c r="M118" s="122" t="s">
        <v>1979</v>
      </c>
      <c r="N118" s="110" t="s">
        <v>1520</v>
      </c>
      <c r="O118" s="34">
        <v>0</v>
      </c>
      <c r="P118" s="124">
        <v>1</v>
      </c>
      <c r="Q118" s="124">
        <v>1</v>
      </c>
      <c r="R118" s="308">
        <v>0.25</v>
      </c>
      <c r="S118" s="124">
        <v>1</v>
      </c>
      <c r="T118" s="308">
        <v>0.25</v>
      </c>
      <c r="U118" s="124">
        <v>1</v>
      </c>
      <c r="V118" s="310">
        <v>0.25</v>
      </c>
      <c r="W118" s="862">
        <v>1</v>
      </c>
      <c r="X118" s="317">
        <v>0.25</v>
      </c>
      <c r="Y118" s="133">
        <v>1</v>
      </c>
      <c r="Z118" s="132">
        <v>0</v>
      </c>
      <c r="AA118" s="132">
        <v>0</v>
      </c>
      <c r="AB118" s="941">
        <v>0</v>
      </c>
      <c r="AC118" s="233">
        <f t="shared" si="29"/>
        <v>1</v>
      </c>
      <c r="AD118" s="568">
        <f t="shared" si="30"/>
        <v>1</v>
      </c>
      <c r="AE118" s="79">
        <f t="shared" si="31"/>
        <v>0</v>
      </c>
      <c r="AF118" s="568">
        <f t="shared" si="32"/>
        <v>0</v>
      </c>
      <c r="AG118" s="79">
        <f t="shared" si="33"/>
        <v>0</v>
      </c>
      <c r="AH118" s="568">
        <f t="shared" si="34"/>
        <v>0</v>
      </c>
      <c r="AI118" s="79">
        <f t="shared" si="35"/>
        <v>0</v>
      </c>
      <c r="AJ118" s="568">
        <f t="shared" si="36"/>
        <v>0</v>
      </c>
      <c r="AK118" s="925">
        <f t="shared" si="39"/>
        <v>0.25</v>
      </c>
      <c r="AL118" s="926">
        <f t="shared" si="37"/>
        <v>0.25</v>
      </c>
      <c r="AM118" s="927">
        <f t="shared" si="38"/>
        <v>0.25</v>
      </c>
      <c r="AN118" s="48">
        <v>313000</v>
      </c>
      <c r="AO118" s="54">
        <v>174819</v>
      </c>
      <c r="AP118" s="54">
        <v>0</v>
      </c>
      <c r="AQ118" s="116">
        <f t="shared" si="40"/>
        <v>0.55852715654952079</v>
      </c>
      <c r="AR118" s="277" t="str">
        <f t="shared" si="41"/>
        <v xml:space="preserve"> -</v>
      </c>
      <c r="AS118" s="49">
        <v>80000</v>
      </c>
      <c r="AT118" s="54">
        <v>0</v>
      </c>
      <c r="AU118" s="54">
        <v>0</v>
      </c>
      <c r="AV118" s="116">
        <f t="shared" si="42"/>
        <v>0</v>
      </c>
      <c r="AW118" s="277" t="str">
        <f t="shared" si="43"/>
        <v xml:space="preserve"> -</v>
      </c>
      <c r="AX118" s="48">
        <v>73150</v>
      </c>
      <c r="AY118" s="54">
        <v>0</v>
      </c>
      <c r="AZ118" s="54">
        <v>0</v>
      </c>
      <c r="BA118" s="116">
        <f t="shared" si="44"/>
        <v>0</v>
      </c>
      <c r="BB118" s="277" t="str">
        <f t="shared" si="45"/>
        <v xml:space="preserve"> -</v>
      </c>
      <c r="BC118" s="49">
        <v>76441</v>
      </c>
      <c r="BD118" s="54">
        <v>0</v>
      </c>
      <c r="BE118" s="54">
        <v>0</v>
      </c>
      <c r="BF118" s="116">
        <f t="shared" si="46"/>
        <v>0</v>
      </c>
      <c r="BG118" s="277" t="str">
        <f t="shared" si="47"/>
        <v xml:space="preserve"> -</v>
      </c>
      <c r="BH118" s="811">
        <f t="shared" si="48"/>
        <v>542591</v>
      </c>
      <c r="BI118" s="812">
        <f t="shared" si="49"/>
        <v>174819</v>
      </c>
      <c r="BJ118" s="812">
        <f t="shared" si="50"/>
        <v>0</v>
      </c>
      <c r="BK118" s="381">
        <f t="shared" si="51"/>
        <v>0.32219295933769637</v>
      </c>
      <c r="BL118" s="277" t="str">
        <f t="shared" si="52"/>
        <v xml:space="preserve"> -</v>
      </c>
      <c r="BM118" s="462" t="s">
        <v>1502</v>
      </c>
      <c r="BN118" s="186" t="s">
        <v>1398</v>
      </c>
      <c r="BO118" s="187" t="s">
        <v>1953</v>
      </c>
    </row>
    <row r="119" spans="2:67" ht="30" customHeight="1">
      <c r="B119" s="803"/>
      <c r="C119" s="871"/>
      <c r="D119" s="922"/>
      <c r="E119" s="710"/>
      <c r="F119" s="633"/>
      <c r="G119" s="946"/>
      <c r="H119" s="695"/>
      <c r="I119" s="947"/>
      <c r="J119" s="807"/>
      <c r="K119" s="808"/>
      <c r="L119" s="129" t="s">
        <v>356</v>
      </c>
      <c r="M119" s="122">
        <v>2210710</v>
      </c>
      <c r="N119" s="110" t="s">
        <v>1521</v>
      </c>
      <c r="O119" s="34">
        <v>560</v>
      </c>
      <c r="P119" s="124">
        <v>560</v>
      </c>
      <c r="Q119" s="124">
        <v>560</v>
      </c>
      <c r="R119" s="308">
        <v>0.25</v>
      </c>
      <c r="S119" s="124">
        <v>560</v>
      </c>
      <c r="T119" s="308">
        <v>0.25</v>
      </c>
      <c r="U119" s="124">
        <v>560</v>
      </c>
      <c r="V119" s="310">
        <v>0.25</v>
      </c>
      <c r="W119" s="862">
        <v>560</v>
      </c>
      <c r="X119" s="317">
        <v>0.25</v>
      </c>
      <c r="Y119" s="133">
        <v>1</v>
      </c>
      <c r="Z119" s="132">
        <v>0</v>
      </c>
      <c r="AA119" s="132">
        <v>0</v>
      </c>
      <c r="AB119" s="941">
        <v>0</v>
      </c>
      <c r="AC119" s="233">
        <f t="shared" si="29"/>
        <v>1.7857142857142857E-3</v>
      </c>
      <c r="AD119" s="568">
        <f t="shared" si="30"/>
        <v>1.7857142857142857E-3</v>
      </c>
      <c r="AE119" s="79">
        <f t="shared" si="31"/>
        <v>0</v>
      </c>
      <c r="AF119" s="568">
        <f t="shared" si="32"/>
        <v>0</v>
      </c>
      <c r="AG119" s="79">
        <f t="shared" si="33"/>
        <v>0</v>
      </c>
      <c r="AH119" s="568">
        <f t="shared" si="34"/>
        <v>0</v>
      </c>
      <c r="AI119" s="79">
        <f t="shared" si="35"/>
        <v>0</v>
      </c>
      <c r="AJ119" s="568">
        <f t="shared" si="36"/>
        <v>0</v>
      </c>
      <c r="AK119" s="925">
        <f t="shared" si="39"/>
        <v>4.4642857142857141E-4</v>
      </c>
      <c r="AL119" s="926">
        <f t="shared" si="37"/>
        <v>4.4642857142857141E-4</v>
      </c>
      <c r="AM119" s="927">
        <f t="shared" si="38"/>
        <v>4.4642857142857141E-4</v>
      </c>
      <c r="AN119" s="48">
        <v>42000</v>
      </c>
      <c r="AO119" s="54">
        <v>42000</v>
      </c>
      <c r="AP119" s="54">
        <v>0</v>
      </c>
      <c r="AQ119" s="116">
        <f t="shared" si="40"/>
        <v>1</v>
      </c>
      <c r="AR119" s="277" t="str">
        <f t="shared" si="41"/>
        <v xml:space="preserve"> -</v>
      </c>
      <c r="AS119" s="49">
        <v>30000</v>
      </c>
      <c r="AT119" s="54">
        <v>0</v>
      </c>
      <c r="AU119" s="54">
        <v>0</v>
      </c>
      <c r="AV119" s="116">
        <f t="shared" si="42"/>
        <v>0</v>
      </c>
      <c r="AW119" s="277" t="str">
        <f t="shared" si="43"/>
        <v xml:space="preserve"> -</v>
      </c>
      <c r="AX119" s="48">
        <v>62700</v>
      </c>
      <c r="AY119" s="54">
        <v>0</v>
      </c>
      <c r="AZ119" s="54">
        <v>0</v>
      </c>
      <c r="BA119" s="116">
        <f t="shared" si="44"/>
        <v>0</v>
      </c>
      <c r="BB119" s="277" t="str">
        <f t="shared" si="45"/>
        <v xml:space="preserve"> -</v>
      </c>
      <c r="BC119" s="49">
        <v>65521</v>
      </c>
      <c r="BD119" s="54">
        <v>0</v>
      </c>
      <c r="BE119" s="54">
        <v>0</v>
      </c>
      <c r="BF119" s="116">
        <f t="shared" si="46"/>
        <v>0</v>
      </c>
      <c r="BG119" s="277" t="str">
        <f t="shared" si="47"/>
        <v xml:space="preserve"> -</v>
      </c>
      <c r="BH119" s="811">
        <f t="shared" si="48"/>
        <v>200221</v>
      </c>
      <c r="BI119" s="812">
        <f t="shared" si="49"/>
        <v>42000</v>
      </c>
      <c r="BJ119" s="812">
        <f t="shared" si="50"/>
        <v>0</v>
      </c>
      <c r="BK119" s="381">
        <f t="shared" si="51"/>
        <v>0.20976820613222388</v>
      </c>
      <c r="BL119" s="277" t="str">
        <f t="shared" si="52"/>
        <v xml:space="preserve"> -</v>
      </c>
      <c r="BM119" s="462" t="s">
        <v>1467</v>
      </c>
      <c r="BN119" s="186" t="s">
        <v>1398</v>
      </c>
      <c r="BO119" s="187" t="s">
        <v>1953</v>
      </c>
    </row>
    <row r="120" spans="2:67" ht="30" customHeight="1">
      <c r="B120" s="803"/>
      <c r="C120" s="871"/>
      <c r="D120" s="922"/>
      <c r="E120" s="710"/>
      <c r="F120" s="633"/>
      <c r="G120" s="946"/>
      <c r="H120" s="695"/>
      <c r="I120" s="947"/>
      <c r="J120" s="807"/>
      <c r="K120" s="808"/>
      <c r="L120" s="129" t="s">
        <v>357</v>
      </c>
      <c r="M120" s="122" t="s">
        <v>1979</v>
      </c>
      <c r="N120" s="110" t="s">
        <v>1522</v>
      </c>
      <c r="O120" s="34">
        <v>1</v>
      </c>
      <c r="P120" s="124">
        <v>4</v>
      </c>
      <c r="Q120" s="124">
        <v>1</v>
      </c>
      <c r="R120" s="308">
        <f t="shared" si="53"/>
        <v>0.25</v>
      </c>
      <c r="S120" s="124">
        <v>1</v>
      </c>
      <c r="T120" s="308">
        <f t="shared" si="54"/>
        <v>0.25</v>
      </c>
      <c r="U120" s="124">
        <v>1</v>
      </c>
      <c r="V120" s="310">
        <f t="shared" si="55"/>
        <v>0.25</v>
      </c>
      <c r="W120" s="862">
        <v>1</v>
      </c>
      <c r="X120" s="317">
        <f t="shared" si="56"/>
        <v>0.25</v>
      </c>
      <c r="Y120" s="133">
        <v>3</v>
      </c>
      <c r="Z120" s="132">
        <v>0</v>
      </c>
      <c r="AA120" s="132">
        <v>0</v>
      </c>
      <c r="AB120" s="941">
        <v>0</v>
      </c>
      <c r="AC120" s="233">
        <f t="shared" si="29"/>
        <v>3</v>
      </c>
      <c r="AD120" s="568">
        <f t="shared" si="30"/>
        <v>1</v>
      </c>
      <c r="AE120" s="79">
        <f t="shared" si="31"/>
        <v>0</v>
      </c>
      <c r="AF120" s="568">
        <f t="shared" si="32"/>
        <v>0</v>
      </c>
      <c r="AG120" s="79">
        <f t="shared" si="33"/>
        <v>0</v>
      </c>
      <c r="AH120" s="568">
        <f t="shared" si="34"/>
        <v>0</v>
      </c>
      <c r="AI120" s="79">
        <f t="shared" si="35"/>
        <v>0</v>
      </c>
      <c r="AJ120" s="568">
        <f t="shared" si="36"/>
        <v>0</v>
      </c>
      <c r="AK120" s="925">
        <f>+SUM(Y120:AB120)/P120</f>
        <v>0.75</v>
      </c>
      <c r="AL120" s="926">
        <f t="shared" si="37"/>
        <v>0.75</v>
      </c>
      <c r="AM120" s="927">
        <f t="shared" si="38"/>
        <v>0.75</v>
      </c>
      <c r="AN120" s="48">
        <v>253161</v>
      </c>
      <c r="AO120" s="54">
        <v>177132</v>
      </c>
      <c r="AP120" s="54">
        <v>0</v>
      </c>
      <c r="AQ120" s="116">
        <f t="shared" si="40"/>
        <v>0.69968123052128883</v>
      </c>
      <c r="AR120" s="277" t="str">
        <f t="shared" si="41"/>
        <v xml:space="preserve"> -</v>
      </c>
      <c r="AS120" s="49">
        <v>237000</v>
      </c>
      <c r="AT120" s="54">
        <v>0</v>
      </c>
      <c r="AU120" s="54">
        <v>0</v>
      </c>
      <c r="AV120" s="116">
        <f t="shared" si="42"/>
        <v>0</v>
      </c>
      <c r="AW120" s="277" t="str">
        <f t="shared" si="43"/>
        <v xml:space="preserve"> -</v>
      </c>
      <c r="AX120" s="48">
        <v>43681</v>
      </c>
      <c r="AY120" s="54">
        <v>0</v>
      </c>
      <c r="AZ120" s="54">
        <v>0</v>
      </c>
      <c r="BA120" s="116">
        <f t="shared" si="44"/>
        <v>0</v>
      </c>
      <c r="BB120" s="277" t="str">
        <f t="shared" si="45"/>
        <v xml:space="preserve"> -</v>
      </c>
      <c r="BC120" s="49">
        <v>45646</v>
      </c>
      <c r="BD120" s="54">
        <v>0</v>
      </c>
      <c r="BE120" s="54">
        <v>0</v>
      </c>
      <c r="BF120" s="116">
        <f t="shared" si="46"/>
        <v>0</v>
      </c>
      <c r="BG120" s="277" t="str">
        <f t="shared" si="47"/>
        <v xml:space="preserve"> -</v>
      </c>
      <c r="BH120" s="811">
        <f t="shared" si="48"/>
        <v>579488</v>
      </c>
      <c r="BI120" s="812">
        <f t="shared" si="49"/>
        <v>177132</v>
      </c>
      <c r="BJ120" s="812">
        <f t="shared" si="50"/>
        <v>0</v>
      </c>
      <c r="BK120" s="381">
        <f t="shared" si="51"/>
        <v>0.30566983267988296</v>
      </c>
      <c r="BL120" s="277" t="str">
        <f t="shared" si="52"/>
        <v xml:space="preserve"> -</v>
      </c>
      <c r="BM120" s="462" t="s">
        <v>1467</v>
      </c>
      <c r="BN120" s="186" t="s">
        <v>1398</v>
      </c>
      <c r="BO120" s="187" t="s">
        <v>1953</v>
      </c>
    </row>
    <row r="121" spans="2:67" ht="30" customHeight="1">
      <c r="B121" s="803"/>
      <c r="C121" s="871"/>
      <c r="D121" s="922"/>
      <c r="E121" s="710"/>
      <c r="F121" s="633" t="s">
        <v>423</v>
      </c>
      <c r="G121" s="923">
        <v>9.0999999999999998E-2</v>
      </c>
      <c r="H121" s="923">
        <v>8.8999999999999996E-2</v>
      </c>
      <c r="I121" s="924">
        <f>+H121-G121</f>
        <v>-2.0000000000000018E-3</v>
      </c>
      <c r="J121" s="807"/>
      <c r="K121" s="808"/>
      <c r="L121" s="129" t="s">
        <v>358</v>
      </c>
      <c r="M121" s="122" t="s">
        <v>1219</v>
      </c>
      <c r="N121" s="110" t="s">
        <v>1523</v>
      </c>
      <c r="O121" s="34">
        <v>9199</v>
      </c>
      <c r="P121" s="124">
        <v>10000</v>
      </c>
      <c r="Q121" s="124">
        <v>10000</v>
      </c>
      <c r="R121" s="308">
        <v>0.25</v>
      </c>
      <c r="S121" s="124">
        <v>10000</v>
      </c>
      <c r="T121" s="308">
        <v>0.25</v>
      </c>
      <c r="U121" s="124">
        <v>10000</v>
      </c>
      <c r="V121" s="310">
        <v>0.25</v>
      </c>
      <c r="W121" s="862">
        <v>10000</v>
      </c>
      <c r="X121" s="317">
        <v>0.25</v>
      </c>
      <c r="Y121" s="133">
        <v>9199</v>
      </c>
      <c r="Z121" s="132">
        <v>9199</v>
      </c>
      <c r="AA121" s="132">
        <v>0</v>
      </c>
      <c r="AB121" s="941">
        <v>0</v>
      </c>
      <c r="AC121" s="233">
        <f t="shared" si="29"/>
        <v>0.91990000000000005</v>
      </c>
      <c r="AD121" s="568">
        <f t="shared" si="30"/>
        <v>0.91990000000000005</v>
      </c>
      <c r="AE121" s="79">
        <f t="shared" si="31"/>
        <v>0.91990000000000005</v>
      </c>
      <c r="AF121" s="568">
        <f t="shared" si="32"/>
        <v>0.91990000000000005</v>
      </c>
      <c r="AG121" s="79">
        <f t="shared" si="33"/>
        <v>0</v>
      </c>
      <c r="AH121" s="568">
        <f t="shared" si="34"/>
        <v>0</v>
      </c>
      <c r="AI121" s="79">
        <f t="shared" si="35"/>
        <v>0</v>
      </c>
      <c r="AJ121" s="568">
        <f t="shared" si="36"/>
        <v>0</v>
      </c>
      <c r="AK121" s="925">
        <f t="shared" si="39"/>
        <v>0.45995000000000003</v>
      </c>
      <c r="AL121" s="926">
        <f t="shared" si="37"/>
        <v>0.45995000000000003</v>
      </c>
      <c r="AM121" s="927">
        <f t="shared" si="38"/>
        <v>0.45995000000000003</v>
      </c>
      <c r="AN121" s="48">
        <v>75000</v>
      </c>
      <c r="AO121" s="54">
        <v>71179</v>
      </c>
      <c r="AP121" s="54">
        <v>0</v>
      </c>
      <c r="AQ121" s="116">
        <f t="shared" si="40"/>
        <v>0.9490533333333333</v>
      </c>
      <c r="AR121" s="277" t="str">
        <f t="shared" si="41"/>
        <v xml:space="preserve"> -</v>
      </c>
      <c r="AS121" s="49">
        <v>80850</v>
      </c>
      <c r="AT121" s="54">
        <v>80850</v>
      </c>
      <c r="AU121" s="54">
        <v>0</v>
      </c>
      <c r="AV121" s="116">
        <f t="shared" si="42"/>
        <v>1</v>
      </c>
      <c r="AW121" s="277" t="str">
        <f t="shared" si="43"/>
        <v xml:space="preserve"> -</v>
      </c>
      <c r="AX121" s="48">
        <v>0</v>
      </c>
      <c r="AY121" s="54">
        <v>0</v>
      </c>
      <c r="AZ121" s="54">
        <v>0</v>
      </c>
      <c r="BA121" s="116" t="str">
        <f t="shared" si="44"/>
        <v xml:space="preserve"> -</v>
      </c>
      <c r="BB121" s="277" t="str">
        <f t="shared" si="45"/>
        <v xml:space="preserve"> -</v>
      </c>
      <c r="BC121" s="49">
        <v>0</v>
      </c>
      <c r="BD121" s="54">
        <v>0</v>
      </c>
      <c r="BE121" s="54">
        <v>0</v>
      </c>
      <c r="BF121" s="116" t="str">
        <f t="shared" si="46"/>
        <v xml:space="preserve"> -</v>
      </c>
      <c r="BG121" s="277" t="str">
        <f t="shared" si="47"/>
        <v xml:space="preserve"> -</v>
      </c>
      <c r="BH121" s="811">
        <f t="shared" si="48"/>
        <v>155850</v>
      </c>
      <c r="BI121" s="812">
        <f t="shared" si="49"/>
        <v>152029</v>
      </c>
      <c r="BJ121" s="812">
        <f t="shared" si="50"/>
        <v>0</v>
      </c>
      <c r="BK121" s="381">
        <f t="shared" si="51"/>
        <v>0.97548283606031438</v>
      </c>
      <c r="BL121" s="277" t="str">
        <f t="shared" si="52"/>
        <v xml:space="preserve"> -</v>
      </c>
      <c r="BM121" s="462" t="s">
        <v>1467</v>
      </c>
      <c r="BN121" s="186" t="s">
        <v>1398</v>
      </c>
      <c r="BO121" s="187" t="s">
        <v>1953</v>
      </c>
    </row>
    <row r="122" spans="2:67" ht="30" customHeight="1">
      <c r="B122" s="803"/>
      <c r="C122" s="871"/>
      <c r="D122" s="922"/>
      <c r="E122" s="710"/>
      <c r="F122" s="633"/>
      <c r="G122" s="923"/>
      <c r="H122" s="923"/>
      <c r="I122" s="924"/>
      <c r="J122" s="807"/>
      <c r="K122" s="808"/>
      <c r="L122" s="129" t="s">
        <v>359</v>
      </c>
      <c r="M122" s="122" t="s">
        <v>1219</v>
      </c>
      <c r="N122" s="110" t="s">
        <v>1524</v>
      </c>
      <c r="O122" s="34">
        <v>1</v>
      </c>
      <c r="P122" s="124">
        <v>1</v>
      </c>
      <c r="Q122" s="124">
        <v>0</v>
      </c>
      <c r="R122" s="308">
        <f t="shared" si="53"/>
        <v>0</v>
      </c>
      <c r="S122" s="124">
        <v>1</v>
      </c>
      <c r="T122" s="308">
        <f t="shared" si="54"/>
        <v>1</v>
      </c>
      <c r="U122" s="124">
        <v>0</v>
      </c>
      <c r="V122" s="310">
        <f t="shared" si="55"/>
        <v>0</v>
      </c>
      <c r="W122" s="862">
        <v>0</v>
      </c>
      <c r="X122" s="317">
        <f t="shared" si="56"/>
        <v>0</v>
      </c>
      <c r="Y122" s="133">
        <v>0</v>
      </c>
      <c r="Z122" s="132">
        <v>0</v>
      </c>
      <c r="AA122" s="132">
        <v>0</v>
      </c>
      <c r="AB122" s="941">
        <v>0</v>
      </c>
      <c r="AC122" s="233" t="str">
        <f t="shared" si="29"/>
        <v xml:space="preserve"> -</v>
      </c>
      <c r="AD122" s="568" t="str">
        <f t="shared" si="30"/>
        <v xml:space="preserve"> -</v>
      </c>
      <c r="AE122" s="79">
        <f t="shared" si="31"/>
        <v>0</v>
      </c>
      <c r="AF122" s="568">
        <f t="shared" si="32"/>
        <v>0</v>
      </c>
      <c r="AG122" s="79" t="str">
        <f t="shared" si="33"/>
        <v xml:space="preserve"> -</v>
      </c>
      <c r="AH122" s="568" t="str">
        <f t="shared" si="34"/>
        <v xml:space="preserve"> -</v>
      </c>
      <c r="AI122" s="79" t="str">
        <f t="shared" si="35"/>
        <v xml:space="preserve"> -</v>
      </c>
      <c r="AJ122" s="568" t="str">
        <f t="shared" si="36"/>
        <v xml:space="preserve"> -</v>
      </c>
      <c r="AK122" s="925">
        <f>+SUM(Y122:AB122)/P122</f>
        <v>0</v>
      </c>
      <c r="AL122" s="926">
        <f t="shared" si="37"/>
        <v>0</v>
      </c>
      <c r="AM122" s="927">
        <f t="shared" si="38"/>
        <v>0</v>
      </c>
      <c r="AN122" s="48">
        <v>0</v>
      </c>
      <c r="AO122" s="54">
        <v>0</v>
      </c>
      <c r="AP122" s="54">
        <v>0</v>
      </c>
      <c r="AQ122" s="116" t="str">
        <f t="shared" si="40"/>
        <v xml:space="preserve"> -</v>
      </c>
      <c r="AR122" s="277" t="str">
        <f t="shared" si="41"/>
        <v xml:space="preserve"> -</v>
      </c>
      <c r="AS122" s="49">
        <v>30000</v>
      </c>
      <c r="AT122" s="54">
        <v>0</v>
      </c>
      <c r="AU122" s="54">
        <v>0</v>
      </c>
      <c r="AV122" s="116">
        <f t="shared" si="42"/>
        <v>0</v>
      </c>
      <c r="AW122" s="277" t="str">
        <f t="shared" si="43"/>
        <v xml:space="preserve"> -</v>
      </c>
      <c r="AX122" s="48">
        <v>0</v>
      </c>
      <c r="AY122" s="54">
        <v>0</v>
      </c>
      <c r="AZ122" s="54">
        <v>0</v>
      </c>
      <c r="BA122" s="116" t="str">
        <f t="shared" si="44"/>
        <v xml:space="preserve"> -</v>
      </c>
      <c r="BB122" s="277" t="str">
        <f t="shared" si="45"/>
        <v xml:space="preserve"> -</v>
      </c>
      <c r="BC122" s="49">
        <v>0</v>
      </c>
      <c r="BD122" s="54">
        <v>0</v>
      </c>
      <c r="BE122" s="54">
        <v>0</v>
      </c>
      <c r="BF122" s="116" t="str">
        <f t="shared" si="46"/>
        <v xml:space="preserve"> -</v>
      </c>
      <c r="BG122" s="277" t="str">
        <f t="shared" si="47"/>
        <v xml:space="preserve"> -</v>
      </c>
      <c r="BH122" s="811">
        <f t="shared" si="48"/>
        <v>30000</v>
      </c>
      <c r="BI122" s="812">
        <f t="shared" si="49"/>
        <v>0</v>
      </c>
      <c r="BJ122" s="812">
        <f t="shared" si="50"/>
        <v>0</v>
      </c>
      <c r="BK122" s="381">
        <f t="shared" si="51"/>
        <v>0</v>
      </c>
      <c r="BL122" s="277" t="str">
        <f t="shared" si="52"/>
        <v xml:space="preserve"> -</v>
      </c>
      <c r="BM122" s="462" t="s">
        <v>1223</v>
      </c>
      <c r="BN122" s="186" t="s">
        <v>1398</v>
      </c>
      <c r="BO122" s="187" t="s">
        <v>1953</v>
      </c>
    </row>
    <row r="123" spans="2:67" ht="30" customHeight="1">
      <c r="B123" s="803"/>
      <c r="C123" s="871"/>
      <c r="D123" s="922"/>
      <c r="E123" s="710"/>
      <c r="F123" s="633"/>
      <c r="G123" s="923"/>
      <c r="H123" s="923"/>
      <c r="I123" s="924"/>
      <c r="J123" s="807"/>
      <c r="K123" s="808"/>
      <c r="L123" s="129" t="s">
        <v>360</v>
      </c>
      <c r="M123" s="122" t="s">
        <v>1219</v>
      </c>
      <c r="N123" s="110" t="s">
        <v>1525</v>
      </c>
      <c r="O123" s="37">
        <v>1</v>
      </c>
      <c r="P123" s="949">
        <v>1</v>
      </c>
      <c r="Q123" s="949">
        <v>1</v>
      </c>
      <c r="R123" s="308">
        <v>0.25</v>
      </c>
      <c r="S123" s="949">
        <v>1</v>
      </c>
      <c r="T123" s="308">
        <v>0.25</v>
      </c>
      <c r="U123" s="949">
        <v>1</v>
      </c>
      <c r="V123" s="310">
        <v>0.25</v>
      </c>
      <c r="W123" s="950">
        <v>1</v>
      </c>
      <c r="X123" s="317">
        <v>0.25</v>
      </c>
      <c r="Y123" s="951">
        <v>1</v>
      </c>
      <c r="Z123" s="952">
        <v>1</v>
      </c>
      <c r="AA123" s="952">
        <v>0</v>
      </c>
      <c r="AB123" s="953">
        <v>0</v>
      </c>
      <c r="AC123" s="233">
        <f t="shared" si="29"/>
        <v>1</v>
      </c>
      <c r="AD123" s="568">
        <f t="shared" si="30"/>
        <v>1</v>
      </c>
      <c r="AE123" s="79">
        <f t="shared" si="31"/>
        <v>1</v>
      </c>
      <c r="AF123" s="568">
        <f t="shared" si="32"/>
        <v>1</v>
      </c>
      <c r="AG123" s="79">
        <f t="shared" si="33"/>
        <v>0</v>
      </c>
      <c r="AH123" s="568">
        <f t="shared" si="34"/>
        <v>0</v>
      </c>
      <c r="AI123" s="79">
        <f t="shared" si="35"/>
        <v>0</v>
      </c>
      <c r="AJ123" s="568">
        <f t="shared" si="36"/>
        <v>0</v>
      </c>
      <c r="AK123" s="925">
        <f t="shared" si="39"/>
        <v>0.5</v>
      </c>
      <c r="AL123" s="926">
        <f t="shared" si="37"/>
        <v>0.5</v>
      </c>
      <c r="AM123" s="927">
        <f t="shared" si="38"/>
        <v>0.5</v>
      </c>
      <c r="AN123" s="48">
        <v>70000</v>
      </c>
      <c r="AO123" s="54">
        <v>70000</v>
      </c>
      <c r="AP123" s="54">
        <v>21000</v>
      </c>
      <c r="AQ123" s="116">
        <f t="shared" si="40"/>
        <v>1</v>
      </c>
      <c r="AR123" s="277">
        <f t="shared" si="41"/>
        <v>0.3</v>
      </c>
      <c r="AS123" s="49">
        <v>250000</v>
      </c>
      <c r="AT123" s="54">
        <v>276900</v>
      </c>
      <c r="AU123" s="54">
        <v>0</v>
      </c>
      <c r="AV123" s="116">
        <f t="shared" si="42"/>
        <v>1.1075999999999999</v>
      </c>
      <c r="AW123" s="277" t="str">
        <f t="shared" si="43"/>
        <v xml:space="preserve"> -</v>
      </c>
      <c r="AX123" s="48">
        <v>0</v>
      </c>
      <c r="AY123" s="54">
        <v>0</v>
      </c>
      <c r="AZ123" s="54">
        <v>0</v>
      </c>
      <c r="BA123" s="116" t="str">
        <f t="shared" si="44"/>
        <v xml:space="preserve"> -</v>
      </c>
      <c r="BB123" s="277" t="str">
        <f t="shared" si="45"/>
        <v xml:space="preserve"> -</v>
      </c>
      <c r="BC123" s="49">
        <v>0</v>
      </c>
      <c r="BD123" s="54">
        <v>0</v>
      </c>
      <c r="BE123" s="54">
        <v>0</v>
      </c>
      <c r="BF123" s="116" t="str">
        <f t="shared" si="46"/>
        <v xml:space="preserve"> -</v>
      </c>
      <c r="BG123" s="277" t="str">
        <f t="shared" si="47"/>
        <v xml:space="preserve"> -</v>
      </c>
      <c r="BH123" s="811">
        <f t="shared" si="48"/>
        <v>320000</v>
      </c>
      <c r="BI123" s="812">
        <f t="shared" si="49"/>
        <v>346900</v>
      </c>
      <c r="BJ123" s="812">
        <f t="shared" si="50"/>
        <v>21000</v>
      </c>
      <c r="BK123" s="381">
        <f t="shared" si="51"/>
        <v>1.0840624999999999</v>
      </c>
      <c r="BL123" s="277">
        <f t="shared" si="52"/>
        <v>6.053617757278755E-2</v>
      </c>
      <c r="BM123" s="462" t="s">
        <v>1434</v>
      </c>
      <c r="BN123" s="186" t="s">
        <v>1398</v>
      </c>
      <c r="BO123" s="187" t="s">
        <v>1953</v>
      </c>
    </row>
    <row r="124" spans="2:67" ht="45.75" customHeight="1">
      <c r="B124" s="803"/>
      <c r="C124" s="871"/>
      <c r="D124" s="922"/>
      <c r="E124" s="710"/>
      <c r="F124" s="633"/>
      <c r="G124" s="923"/>
      <c r="H124" s="923"/>
      <c r="I124" s="924"/>
      <c r="J124" s="807"/>
      <c r="K124" s="808"/>
      <c r="L124" s="129" t="s">
        <v>361</v>
      </c>
      <c r="M124" s="122">
        <v>2210874</v>
      </c>
      <c r="N124" s="110" t="s">
        <v>1526</v>
      </c>
      <c r="O124" s="34">
        <v>8000</v>
      </c>
      <c r="P124" s="954">
        <v>1000</v>
      </c>
      <c r="Q124" s="954">
        <v>250</v>
      </c>
      <c r="R124" s="308">
        <f t="shared" si="53"/>
        <v>0.25</v>
      </c>
      <c r="S124" s="954">
        <v>250</v>
      </c>
      <c r="T124" s="308">
        <f t="shared" si="54"/>
        <v>0.25</v>
      </c>
      <c r="U124" s="954">
        <v>250</v>
      </c>
      <c r="V124" s="310">
        <f t="shared" si="55"/>
        <v>0.25</v>
      </c>
      <c r="W124" s="955">
        <v>250</v>
      </c>
      <c r="X124" s="317">
        <f t="shared" si="56"/>
        <v>0.25</v>
      </c>
      <c r="Y124" s="956">
        <v>1000</v>
      </c>
      <c r="Z124" s="957">
        <v>1000</v>
      </c>
      <c r="AA124" s="957">
        <v>0</v>
      </c>
      <c r="AB124" s="958">
        <v>0</v>
      </c>
      <c r="AC124" s="233">
        <f t="shared" si="29"/>
        <v>4</v>
      </c>
      <c r="AD124" s="568">
        <f t="shared" si="30"/>
        <v>1</v>
      </c>
      <c r="AE124" s="79">
        <f t="shared" si="31"/>
        <v>4</v>
      </c>
      <c r="AF124" s="568">
        <f t="shared" si="32"/>
        <v>1</v>
      </c>
      <c r="AG124" s="79">
        <f t="shared" si="33"/>
        <v>0</v>
      </c>
      <c r="AH124" s="568">
        <f t="shared" si="34"/>
        <v>0</v>
      </c>
      <c r="AI124" s="79">
        <f t="shared" si="35"/>
        <v>0</v>
      </c>
      <c r="AJ124" s="568">
        <f t="shared" si="36"/>
        <v>0</v>
      </c>
      <c r="AK124" s="925">
        <f>+SUM(Y124:AB124)/P124</f>
        <v>2</v>
      </c>
      <c r="AL124" s="926">
        <f t="shared" si="37"/>
        <v>1</v>
      </c>
      <c r="AM124" s="927">
        <f t="shared" si="38"/>
        <v>1</v>
      </c>
      <c r="AN124" s="48">
        <v>160000</v>
      </c>
      <c r="AO124" s="54">
        <v>160000</v>
      </c>
      <c r="AP124" s="54">
        <v>9298</v>
      </c>
      <c r="AQ124" s="116">
        <f t="shared" si="40"/>
        <v>1</v>
      </c>
      <c r="AR124" s="277">
        <f t="shared" si="41"/>
        <v>5.8112499999999997E-2</v>
      </c>
      <c r="AS124" s="49">
        <v>440000</v>
      </c>
      <c r="AT124" s="54">
        <v>315000</v>
      </c>
      <c r="AU124" s="54">
        <v>0</v>
      </c>
      <c r="AV124" s="116">
        <f t="shared" si="42"/>
        <v>0.71590909090909094</v>
      </c>
      <c r="AW124" s="277" t="str">
        <f t="shared" si="43"/>
        <v xml:space="preserve"> -</v>
      </c>
      <c r="AX124" s="48">
        <v>600000</v>
      </c>
      <c r="AY124" s="54">
        <v>0</v>
      </c>
      <c r="AZ124" s="54">
        <v>0</v>
      </c>
      <c r="BA124" s="116">
        <f t="shared" si="44"/>
        <v>0</v>
      </c>
      <c r="BB124" s="277" t="str">
        <f t="shared" si="45"/>
        <v xml:space="preserve"> -</v>
      </c>
      <c r="BC124" s="49">
        <v>600000</v>
      </c>
      <c r="BD124" s="54">
        <v>0</v>
      </c>
      <c r="BE124" s="54">
        <v>0</v>
      </c>
      <c r="BF124" s="116">
        <f t="shared" si="46"/>
        <v>0</v>
      </c>
      <c r="BG124" s="277" t="str">
        <f t="shared" si="47"/>
        <v xml:space="preserve"> -</v>
      </c>
      <c r="BH124" s="811">
        <f t="shared" si="48"/>
        <v>1800000</v>
      </c>
      <c r="BI124" s="812">
        <f t="shared" si="49"/>
        <v>475000</v>
      </c>
      <c r="BJ124" s="812">
        <f t="shared" si="50"/>
        <v>9298</v>
      </c>
      <c r="BK124" s="381">
        <f t="shared" si="51"/>
        <v>0.2638888888888889</v>
      </c>
      <c r="BL124" s="277">
        <f t="shared" si="52"/>
        <v>1.9574736842105263E-2</v>
      </c>
      <c r="BM124" s="462" t="s">
        <v>1519</v>
      </c>
      <c r="BN124" s="186" t="s">
        <v>1398</v>
      </c>
      <c r="BO124" s="187" t="s">
        <v>1953</v>
      </c>
    </row>
    <row r="125" spans="2:67" ht="30" customHeight="1">
      <c r="B125" s="803"/>
      <c r="C125" s="871"/>
      <c r="D125" s="922"/>
      <c r="E125" s="710"/>
      <c r="F125" s="633"/>
      <c r="G125" s="923"/>
      <c r="H125" s="923"/>
      <c r="I125" s="924"/>
      <c r="J125" s="807"/>
      <c r="K125" s="808"/>
      <c r="L125" s="129" t="s">
        <v>362</v>
      </c>
      <c r="M125" s="122">
        <v>0</v>
      </c>
      <c r="N125" s="110" t="s">
        <v>1527</v>
      </c>
      <c r="O125" s="34">
        <v>0</v>
      </c>
      <c r="P125" s="954">
        <v>1</v>
      </c>
      <c r="Q125" s="954">
        <v>1</v>
      </c>
      <c r="R125" s="308">
        <v>0.25</v>
      </c>
      <c r="S125" s="954">
        <v>1</v>
      </c>
      <c r="T125" s="308">
        <v>0.25</v>
      </c>
      <c r="U125" s="954">
        <v>1</v>
      </c>
      <c r="V125" s="310">
        <v>0.25</v>
      </c>
      <c r="W125" s="955">
        <v>1</v>
      </c>
      <c r="X125" s="317">
        <v>0.25</v>
      </c>
      <c r="Y125" s="956">
        <v>2</v>
      </c>
      <c r="Z125" s="957">
        <v>0</v>
      </c>
      <c r="AA125" s="957">
        <v>0</v>
      </c>
      <c r="AB125" s="958">
        <v>0</v>
      </c>
      <c r="AC125" s="233">
        <f t="shared" si="29"/>
        <v>2</v>
      </c>
      <c r="AD125" s="568">
        <f t="shared" si="30"/>
        <v>1</v>
      </c>
      <c r="AE125" s="79">
        <f t="shared" si="31"/>
        <v>0</v>
      </c>
      <c r="AF125" s="568">
        <f t="shared" si="32"/>
        <v>0</v>
      </c>
      <c r="AG125" s="79">
        <f t="shared" si="33"/>
        <v>0</v>
      </c>
      <c r="AH125" s="568">
        <f t="shared" si="34"/>
        <v>0</v>
      </c>
      <c r="AI125" s="79">
        <f t="shared" si="35"/>
        <v>0</v>
      </c>
      <c r="AJ125" s="568">
        <f t="shared" si="36"/>
        <v>0</v>
      </c>
      <c r="AK125" s="925">
        <f t="shared" si="39"/>
        <v>0.5</v>
      </c>
      <c r="AL125" s="926">
        <f t="shared" si="37"/>
        <v>0.5</v>
      </c>
      <c r="AM125" s="927">
        <f t="shared" si="38"/>
        <v>0.5</v>
      </c>
      <c r="AN125" s="48">
        <v>360000</v>
      </c>
      <c r="AO125" s="54">
        <v>360000</v>
      </c>
      <c r="AP125" s="54">
        <v>0</v>
      </c>
      <c r="AQ125" s="116">
        <f t="shared" si="40"/>
        <v>1</v>
      </c>
      <c r="AR125" s="277" t="str">
        <f t="shared" si="41"/>
        <v xml:space="preserve"> -</v>
      </c>
      <c r="AS125" s="49">
        <v>131000</v>
      </c>
      <c r="AT125" s="54">
        <v>0</v>
      </c>
      <c r="AU125" s="54">
        <v>0</v>
      </c>
      <c r="AV125" s="116">
        <f t="shared" si="42"/>
        <v>0</v>
      </c>
      <c r="AW125" s="277" t="str">
        <f t="shared" si="43"/>
        <v xml:space="preserve"> -</v>
      </c>
      <c r="AX125" s="48">
        <v>50000</v>
      </c>
      <c r="AY125" s="54">
        <v>0</v>
      </c>
      <c r="AZ125" s="54">
        <v>0</v>
      </c>
      <c r="BA125" s="116">
        <f t="shared" si="44"/>
        <v>0</v>
      </c>
      <c r="BB125" s="277" t="str">
        <f t="shared" si="45"/>
        <v xml:space="preserve"> -</v>
      </c>
      <c r="BC125" s="49">
        <v>50000</v>
      </c>
      <c r="BD125" s="54">
        <v>0</v>
      </c>
      <c r="BE125" s="54">
        <v>0</v>
      </c>
      <c r="BF125" s="116">
        <f t="shared" si="46"/>
        <v>0</v>
      </c>
      <c r="BG125" s="277" t="str">
        <f t="shared" si="47"/>
        <v xml:space="preserve"> -</v>
      </c>
      <c r="BH125" s="811">
        <f t="shared" si="48"/>
        <v>591000</v>
      </c>
      <c r="BI125" s="812">
        <f t="shared" si="49"/>
        <v>360000</v>
      </c>
      <c r="BJ125" s="812">
        <f t="shared" si="50"/>
        <v>0</v>
      </c>
      <c r="BK125" s="381">
        <f t="shared" si="51"/>
        <v>0.6091370558375635</v>
      </c>
      <c r="BL125" s="277" t="str">
        <f t="shared" si="52"/>
        <v xml:space="preserve"> -</v>
      </c>
      <c r="BM125" s="462" t="s">
        <v>1434</v>
      </c>
      <c r="BN125" s="186" t="s">
        <v>1398</v>
      </c>
      <c r="BO125" s="187" t="s">
        <v>1953</v>
      </c>
    </row>
    <row r="126" spans="2:67" ht="30" customHeight="1">
      <c r="B126" s="803"/>
      <c r="C126" s="871"/>
      <c r="D126" s="922"/>
      <c r="E126" s="710"/>
      <c r="F126" s="633"/>
      <c r="G126" s="923"/>
      <c r="H126" s="923"/>
      <c r="I126" s="924"/>
      <c r="J126" s="807"/>
      <c r="K126" s="808"/>
      <c r="L126" s="129" t="s">
        <v>363</v>
      </c>
      <c r="M126" s="122" t="s">
        <v>1980</v>
      </c>
      <c r="N126" s="110" t="s">
        <v>1528</v>
      </c>
      <c r="O126" s="34">
        <v>0</v>
      </c>
      <c r="P126" s="954">
        <v>6</v>
      </c>
      <c r="Q126" s="954">
        <v>6</v>
      </c>
      <c r="R126" s="308">
        <f t="shared" si="53"/>
        <v>1</v>
      </c>
      <c r="S126" s="954">
        <v>0</v>
      </c>
      <c r="T126" s="308">
        <f t="shared" si="54"/>
        <v>0</v>
      </c>
      <c r="U126" s="954">
        <v>0</v>
      </c>
      <c r="V126" s="310">
        <f t="shared" si="55"/>
        <v>0</v>
      </c>
      <c r="W126" s="955">
        <v>0</v>
      </c>
      <c r="X126" s="317">
        <f t="shared" si="56"/>
        <v>0</v>
      </c>
      <c r="Y126" s="956">
        <v>0.5</v>
      </c>
      <c r="Z126" s="957">
        <v>0</v>
      </c>
      <c r="AA126" s="957">
        <v>0</v>
      </c>
      <c r="AB126" s="958">
        <v>0</v>
      </c>
      <c r="AC126" s="233">
        <f t="shared" si="29"/>
        <v>8.3333333333333329E-2</v>
      </c>
      <c r="AD126" s="568">
        <f t="shared" si="30"/>
        <v>8.3333333333333329E-2</v>
      </c>
      <c r="AE126" s="79" t="str">
        <f t="shared" si="31"/>
        <v xml:space="preserve"> -</v>
      </c>
      <c r="AF126" s="568" t="str">
        <f t="shared" si="32"/>
        <v xml:space="preserve"> -</v>
      </c>
      <c r="AG126" s="79" t="str">
        <f t="shared" si="33"/>
        <v xml:space="preserve"> -</v>
      </c>
      <c r="AH126" s="568" t="str">
        <f t="shared" si="34"/>
        <v xml:space="preserve"> -</v>
      </c>
      <c r="AI126" s="79" t="str">
        <f t="shared" si="35"/>
        <v xml:space="preserve"> -</v>
      </c>
      <c r="AJ126" s="568" t="str">
        <f t="shared" si="36"/>
        <v xml:space="preserve"> -</v>
      </c>
      <c r="AK126" s="925">
        <f>+SUM(Y126:AB126)/P126</f>
        <v>8.3333333333333329E-2</v>
      </c>
      <c r="AL126" s="926">
        <f t="shared" si="37"/>
        <v>8.3333333333333329E-2</v>
      </c>
      <c r="AM126" s="927">
        <f t="shared" si="38"/>
        <v>8.3333333333333329E-2</v>
      </c>
      <c r="AN126" s="48">
        <v>62500</v>
      </c>
      <c r="AO126" s="54">
        <v>51600</v>
      </c>
      <c r="AP126" s="54">
        <v>0</v>
      </c>
      <c r="AQ126" s="116">
        <f t="shared" si="40"/>
        <v>0.8256</v>
      </c>
      <c r="AR126" s="277" t="str">
        <f t="shared" si="41"/>
        <v xml:space="preserve"> -</v>
      </c>
      <c r="AS126" s="49">
        <v>64300</v>
      </c>
      <c r="AT126" s="54">
        <v>0</v>
      </c>
      <c r="AU126" s="54">
        <v>0</v>
      </c>
      <c r="AV126" s="116">
        <f t="shared" si="42"/>
        <v>0</v>
      </c>
      <c r="AW126" s="277" t="str">
        <f t="shared" si="43"/>
        <v xml:space="preserve"> -</v>
      </c>
      <c r="AX126" s="48">
        <v>0</v>
      </c>
      <c r="AY126" s="54">
        <v>0</v>
      </c>
      <c r="AZ126" s="54">
        <v>0</v>
      </c>
      <c r="BA126" s="116" t="str">
        <f t="shared" si="44"/>
        <v xml:space="preserve"> -</v>
      </c>
      <c r="BB126" s="277" t="str">
        <f t="shared" si="45"/>
        <v xml:space="preserve"> -</v>
      </c>
      <c r="BC126" s="49">
        <v>0</v>
      </c>
      <c r="BD126" s="54">
        <v>0</v>
      </c>
      <c r="BE126" s="54">
        <v>0</v>
      </c>
      <c r="BF126" s="116" t="str">
        <f t="shared" si="46"/>
        <v xml:space="preserve"> -</v>
      </c>
      <c r="BG126" s="277" t="str">
        <f t="shared" si="47"/>
        <v xml:space="preserve"> -</v>
      </c>
      <c r="BH126" s="811">
        <f t="shared" si="48"/>
        <v>126800</v>
      </c>
      <c r="BI126" s="812">
        <f t="shared" si="49"/>
        <v>51600</v>
      </c>
      <c r="BJ126" s="812">
        <f t="shared" si="50"/>
        <v>0</v>
      </c>
      <c r="BK126" s="381">
        <f t="shared" si="51"/>
        <v>0.40694006309148267</v>
      </c>
      <c r="BL126" s="277" t="str">
        <f t="shared" si="52"/>
        <v xml:space="preserve"> -</v>
      </c>
      <c r="BM126" s="462" t="s">
        <v>1434</v>
      </c>
      <c r="BN126" s="186" t="s">
        <v>1398</v>
      </c>
      <c r="BO126" s="187" t="s">
        <v>1963</v>
      </c>
    </row>
    <row r="127" spans="2:67" ht="30" customHeight="1" thickBot="1">
      <c r="B127" s="803"/>
      <c r="C127" s="871"/>
      <c r="D127" s="942"/>
      <c r="E127" s="711"/>
      <c r="F127" s="665"/>
      <c r="G127" s="959"/>
      <c r="H127" s="959"/>
      <c r="I127" s="960"/>
      <c r="J127" s="813"/>
      <c r="K127" s="828"/>
      <c r="L127" s="114" t="s">
        <v>364</v>
      </c>
      <c r="M127" s="109">
        <v>2210333</v>
      </c>
      <c r="N127" s="114" t="s">
        <v>1529</v>
      </c>
      <c r="O127" s="39">
        <v>3</v>
      </c>
      <c r="P127" s="86">
        <v>3</v>
      </c>
      <c r="Q127" s="86">
        <v>0</v>
      </c>
      <c r="R127" s="318">
        <f t="shared" si="53"/>
        <v>0</v>
      </c>
      <c r="S127" s="86">
        <v>1</v>
      </c>
      <c r="T127" s="318">
        <f t="shared" si="54"/>
        <v>0.33333333333333331</v>
      </c>
      <c r="U127" s="86">
        <v>1</v>
      </c>
      <c r="V127" s="319">
        <f t="shared" si="55"/>
        <v>0.33333333333333331</v>
      </c>
      <c r="W127" s="45">
        <v>1</v>
      </c>
      <c r="X127" s="320">
        <f t="shared" si="56"/>
        <v>0.33333333333333331</v>
      </c>
      <c r="Y127" s="56">
        <v>0</v>
      </c>
      <c r="Z127" s="57">
        <v>0</v>
      </c>
      <c r="AA127" s="57">
        <v>0</v>
      </c>
      <c r="AB127" s="254">
        <v>0</v>
      </c>
      <c r="AC127" s="232" t="str">
        <f t="shared" si="29"/>
        <v xml:space="preserve"> -</v>
      </c>
      <c r="AD127" s="815" t="str">
        <f t="shared" si="30"/>
        <v xml:space="preserve"> -</v>
      </c>
      <c r="AE127" s="102">
        <f t="shared" si="31"/>
        <v>0</v>
      </c>
      <c r="AF127" s="815">
        <f t="shared" si="32"/>
        <v>0</v>
      </c>
      <c r="AG127" s="102">
        <f t="shared" si="33"/>
        <v>0</v>
      </c>
      <c r="AH127" s="815">
        <f t="shared" si="34"/>
        <v>0</v>
      </c>
      <c r="AI127" s="102">
        <f t="shared" si="35"/>
        <v>0</v>
      </c>
      <c r="AJ127" s="815">
        <f t="shared" si="36"/>
        <v>0</v>
      </c>
      <c r="AK127" s="928">
        <f>+SUM(Y127:AB127)/P127</f>
        <v>0</v>
      </c>
      <c r="AL127" s="929">
        <f t="shared" si="37"/>
        <v>0</v>
      </c>
      <c r="AM127" s="930">
        <f t="shared" si="38"/>
        <v>0</v>
      </c>
      <c r="AN127" s="56">
        <v>0</v>
      </c>
      <c r="AO127" s="86">
        <v>0</v>
      </c>
      <c r="AP127" s="86">
        <v>0</v>
      </c>
      <c r="AQ127" s="137" t="str">
        <f t="shared" si="40"/>
        <v xml:space="preserve"> -</v>
      </c>
      <c r="AR127" s="284" t="str">
        <f t="shared" si="41"/>
        <v xml:space="preserve"> -</v>
      </c>
      <c r="AS127" s="57">
        <v>3090794</v>
      </c>
      <c r="AT127" s="86">
        <v>0</v>
      </c>
      <c r="AU127" s="86">
        <v>0</v>
      </c>
      <c r="AV127" s="137">
        <f t="shared" si="42"/>
        <v>0</v>
      </c>
      <c r="AW127" s="284" t="str">
        <f t="shared" si="43"/>
        <v xml:space="preserve"> -</v>
      </c>
      <c r="AX127" s="56">
        <v>1000000</v>
      </c>
      <c r="AY127" s="86">
        <v>0</v>
      </c>
      <c r="AZ127" s="86">
        <v>0</v>
      </c>
      <c r="BA127" s="137">
        <f t="shared" si="44"/>
        <v>0</v>
      </c>
      <c r="BB127" s="284" t="str">
        <f t="shared" si="45"/>
        <v xml:space="preserve"> -</v>
      </c>
      <c r="BC127" s="57">
        <v>0</v>
      </c>
      <c r="BD127" s="86">
        <v>0</v>
      </c>
      <c r="BE127" s="86">
        <v>0</v>
      </c>
      <c r="BF127" s="137" t="str">
        <f t="shared" si="46"/>
        <v xml:space="preserve"> -</v>
      </c>
      <c r="BG127" s="284" t="str">
        <f t="shared" si="47"/>
        <v xml:space="preserve"> -</v>
      </c>
      <c r="BH127" s="854">
        <f t="shared" si="48"/>
        <v>4090794</v>
      </c>
      <c r="BI127" s="855">
        <f t="shared" si="49"/>
        <v>0</v>
      </c>
      <c r="BJ127" s="855">
        <f t="shared" si="50"/>
        <v>0</v>
      </c>
      <c r="BK127" s="382">
        <f t="shared" si="51"/>
        <v>0</v>
      </c>
      <c r="BL127" s="284" t="str">
        <f t="shared" si="52"/>
        <v xml:space="preserve"> -</v>
      </c>
      <c r="BM127" s="832" t="s">
        <v>1342</v>
      </c>
      <c r="BN127" s="833" t="s">
        <v>1398</v>
      </c>
      <c r="BO127" s="834" t="s">
        <v>1957</v>
      </c>
    </row>
    <row r="128" spans="2:67" ht="15" customHeight="1" thickBot="1">
      <c r="B128" s="803"/>
      <c r="C128" s="871"/>
      <c r="D128" s="170"/>
      <c r="E128" s="11"/>
      <c r="F128" s="12"/>
      <c r="G128" s="10"/>
      <c r="H128" s="10"/>
      <c r="I128" s="478"/>
      <c r="J128" s="75"/>
      <c r="K128" s="74"/>
      <c r="L128" s="76"/>
      <c r="M128" s="74"/>
      <c r="N128" s="76"/>
      <c r="O128" s="75"/>
      <c r="P128" s="226"/>
      <c r="Q128" s="226"/>
      <c r="R128" s="261"/>
      <c r="S128" s="226"/>
      <c r="T128" s="261"/>
      <c r="U128" s="226"/>
      <c r="V128" s="261"/>
      <c r="W128" s="226"/>
      <c r="X128" s="261"/>
      <c r="Y128" s="226"/>
      <c r="Z128" s="226"/>
      <c r="AA128" s="226"/>
      <c r="AB128" s="226"/>
      <c r="AC128" s="74"/>
      <c r="AD128" s="417"/>
      <c r="AE128" s="417"/>
      <c r="AF128" s="417"/>
      <c r="AG128" s="417"/>
      <c r="AH128" s="417"/>
      <c r="AI128" s="417"/>
      <c r="AJ128" s="417"/>
      <c r="AK128" s="507"/>
      <c r="AL128" s="417"/>
      <c r="AM128" s="488"/>
      <c r="AN128" s="77"/>
      <c r="AO128" s="77"/>
      <c r="AP128" s="77"/>
      <c r="AQ128" s="77"/>
      <c r="AR128" s="77"/>
      <c r="AS128" s="77"/>
      <c r="AT128" s="77"/>
      <c r="AU128" s="77"/>
      <c r="AV128" s="77"/>
      <c r="AW128" s="77"/>
      <c r="AX128" s="77"/>
      <c r="AY128" s="77"/>
      <c r="AZ128" s="77"/>
      <c r="BA128" s="77"/>
      <c r="BB128" s="77"/>
      <c r="BC128" s="77"/>
      <c r="BD128" s="77"/>
      <c r="BE128" s="77"/>
      <c r="BF128" s="77"/>
      <c r="BG128" s="77"/>
      <c r="BH128" s="78"/>
      <c r="BI128" s="78"/>
      <c r="BJ128" s="78"/>
      <c r="BK128" s="78"/>
      <c r="BL128" s="78"/>
      <c r="BM128" s="458"/>
      <c r="BN128" s="11"/>
      <c r="BO128" s="15"/>
    </row>
    <row r="129" spans="2:67" ht="30" customHeight="1">
      <c r="B129" s="803"/>
      <c r="C129" s="871"/>
      <c r="D129" s="916">
        <f>+RESUMEN!J56</f>
        <v>0.15577601410934741</v>
      </c>
      <c r="E129" s="709" t="s">
        <v>1019</v>
      </c>
      <c r="F129" s="632" t="s">
        <v>414</v>
      </c>
      <c r="G129" s="694">
        <v>844</v>
      </c>
      <c r="H129" s="694">
        <v>717</v>
      </c>
      <c r="I129" s="691">
        <f>+H129-G129</f>
        <v>-127</v>
      </c>
      <c r="J129" s="793">
        <f>+RESUMEN!J57</f>
        <v>0.16296296296296295</v>
      </c>
      <c r="K129" s="794" t="s">
        <v>405</v>
      </c>
      <c r="L129" s="111" t="s">
        <v>373</v>
      </c>
      <c r="M129" s="127">
        <v>2210708</v>
      </c>
      <c r="N129" s="111" t="s">
        <v>1530</v>
      </c>
      <c r="O129" s="33">
        <v>0</v>
      </c>
      <c r="P129" s="84">
        <v>34</v>
      </c>
      <c r="Q129" s="84">
        <v>0</v>
      </c>
      <c r="R129" s="307">
        <f t="shared" si="53"/>
        <v>0</v>
      </c>
      <c r="S129" s="84">
        <v>10</v>
      </c>
      <c r="T129" s="307">
        <f t="shared" si="54"/>
        <v>0.29411764705882354</v>
      </c>
      <c r="U129" s="84">
        <v>12</v>
      </c>
      <c r="V129" s="309">
        <f t="shared" si="55"/>
        <v>0.35294117647058826</v>
      </c>
      <c r="W129" s="40">
        <v>12</v>
      </c>
      <c r="X129" s="316">
        <f t="shared" si="56"/>
        <v>0.35294117647058826</v>
      </c>
      <c r="Y129" s="46">
        <v>0</v>
      </c>
      <c r="Z129" s="47">
        <v>0</v>
      </c>
      <c r="AA129" s="47">
        <v>0</v>
      </c>
      <c r="AB129" s="251">
        <v>0</v>
      </c>
      <c r="AC129" s="231" t="str">
        <f t="shared" si="29"/>
        <v xml:space="preserve"> -</v>
      </c>
      <c r="AD129" s="795" t="str">
        <f t="shared" si="30"/>
        <v xml:space="preserve"> -</v>
      </c>
      <c r="AE129" s="87">
        <f t="shared" si="31"/>
        <v>0</v>
      </c>
      <c r="AF129" s="795">
        <f t="shared" si="32"/>
        <v>0</v>
      </c>
      <c r="AG129" s="87">
        <f t="shared" si="33"/>
        <v>0</v>
      </c>
      <c r="AH129" s="795">
        <f t="shared" si="34"/>
        <v>0</v>
      </c>
      <c r="AI129" s="87">
        <f t="shared" si="35"/>
        <v>0</v>
      </c>
      <c r="AJ129" s="795">
        <f t="shared" si="36"/>
        <v>0</v>
      </c>
      <c r="AK129" s="919">
        <f>+SUM(Y129:AB129)/P129</f>
        <v>0</v>
      </c>
      <c r="AL129" s="920">
        <f t="shared" si="37"/>
        <v>0</v>
      </c>
      <c r="AM129" s="921">
        <f t="shared" si="38"/>
        <v>0</v>
      </c>
      <c r="AN129" s="46">
        <v>0</v>
      </c>
      <c r="AO129" s="84">
        <v>0</v>
      </c>
      <c r="AP129" s="84">
        <v>0</v>
      </c>
      <c r="AQ129" s="135" t="str">
        <f t="shared" si="40"/>
        <v xml:space="preserve"> -</v>
      </c>
      <c r="AR129" s="283" t="str">
        <f t="shared" si="41"/>
        <v xml:space="preserve"> -</v>
      </c>
      <c r="AS129" s="47">
        <v>60000</v>
      </c>
      <c r="AT129" s="84">
        <v>0</v>
      </c>
      <c r="AU129" s="84">
        <v>0</v>
      </c>
      <c r="AV129" s="135">
        <f t="shared" si="42"/>
        <v>0</v>
      </c>
      <c r="AW129" s="283" t="str">
        <f t="shared" si="43"/>
        <v xml:space="preserve"> -</v>
      </c>
      <c r="AX129" s="46">
        <v>104500</v>
      </c>
      <c r="AY129" s="84">
        <v>0</v>
      </c>
      <c r="AZ129" s="84">
        <v>0</v>
      </c>
      <c r="BA129" s="135">
        <f t="shared" si="44"/>
        <v>0</v>
      </c>
      <c r="BB129" s="283" t="str">
        <f t="shared" si="45"/>
        <v xml:space="preserve"> -</v>
      </c>
      <c r="BC129" s="47">
        <v>120000</v>
      </c>
      <c r="BD129" s="84">
        <v>0</v>
      </c>
      <c r="BE129" s="84">
        <v>0</v>
      </c>
      <c r="BF129" s="135">
        <f t="shared" si="46"/>
        <v>0</v>
      </c>
      <c r="BG129" s="283" t="str">
        <f t="shared" si="47"/>
        <v xml:space="preserve"> -</v>
      </c>
      <c r="BH129" s="798">
        <f t="shared" si="48"/>
        <v>284500</v>
      </c>
      <c r="BI129" s="799">
        <f t="shared" si="49"/>
        <v>0</v>
      </c>
      <c r="BJ129" s="799">
        <f t="shared" si="50"/>
        <v>0</v>
      </c>
      <c r="BK129" s="380">
        <f t="shared" si="51"/>
        <v>0</v>
      </c>
      <c r="BL129" s="283" t="str">
        <f t="shared" si="52"/>
        <v xml:space="preserve"> -</v>
      </c>
      <c r="BM129" s="800" t="s">
        <v>1531</v>
      </c>
      <c r="BN129" s="801" t="s">
        <v>1398</v>
      </c>
      <c r="BO129" s="802" t="s">
        <v>1953</v>
      </c>
    </row>
    <row r="130" spans="2:67" ht="30" customHeight="1">
      <c r="B130" s="803"/>
      <c r="C130" s="871"/>
      <c r="D130" s="922"/>
      <c r="E130" s="710"/>
      <c r="F130" s="633"/>
      <c r="G130" s="695"/>
      <c r="H130" s="695"/>
      <c r="I130" s="692"/>
      <c r="J130" s="807"/>
      <c r="K130" s="808"/>
      <c r="L130" s="110" t="s">
        <v>374</v>
      </c>
      <c r="M130" s="122">
        <v>2210708</v>
      </c>
      <c r="N130" s="110" t="s">
        <v>1532</v>
      </c>
      <c r="O130" s="37">
        <v>1</v>
      </c>
      <c r="P130" s="79">
        <v>1</v>
      </c>
      <c r="Q130" s="79">
        <v>1</v>
      </c>
      <c r="R130" s="308">
        <v>0.25</v>
      </c>
      <c r="S130" s="79">
        <v>1</v>
      </c>
      <c r="T130" s="308">
        <v>0.25</v>
      </c>
      <c r="U130" s="79">
        <v>1</v>
      </c>
      <c r="V130" s="310">
        <v>0.25</v>
      </c>
      <c r="W130" s="116">
        <v>1</v>
      </c>
      <c r="X130" s="317">
        <v>0.25</v>
      </c>
      <c r="Y130" s="233">
        <v>1</v>
      </c>
      <c r="Z130" s="230">
        <v>0.2</v>
      </c>
      <c r="AA130" s="230">
        <v>0</v>
      </c>
      <c r="AB130" s="253">
        <v>0</v>
      </c>
      <c r="AC130" s="233">
        <f t="shared" si="29"/>
        <v>1</v>
      </c>
      <c r="AD130" s="568">
        <f t="shared" si="30"/>
        <v>1</v>
      </c>
      <c r="AE130" s="79">
        <f t="shared" si="31"/>
        <v>0.2</v>
      </c>
      <c r="AF130" s="568">
        <f t="shared" si="32"/>
        <v>0.2</v>
      </c>
      <c r="AG130" s="79">
        <f t="shared" si="33"/>
        <v>0</v>
      </c>
      <c r="AH130" s="568">
        <f t="shared" si="34"/>
        <v>0</v>
      </c>
      <c r="AI130" s="79">
        <f t="shared" si="35"/>
        <v>0</v>
      </c>
      <c r="AJ130" s="568">
        <f t="shared" si="36"/>
        <v>0</v>
      </c>
      <c r="AK130" s="925">
        <f t="shared" si="39"/>
        <v>0.3</v>
      </c>
      <c r="AL130" s="926">
        <f t="shared" si="37"/>
        <v>0.3</v>
      </c>
      <c r="AM130" s="927">
        <f t="shared" si="38"/>
        <v>0.3</v>
      </c>
      <c r="AN130" s="48">
        <v>41500</v>
      </c>
      <c r="AO130" s="54">
        <v>41500</v>
      </c>
      <c r="AP130" s="54">
        <v>0</v>
      </c>
      <c r="AQ130" s="116">
        <f t="shared" si="40"/>
        <v>1</v>
      </c>
      <c r="AR130" s="277" t="str">
        <f t="shared" si="41"/>
        <v xml:space="preserve"> -</v>
      </c>
      <c r="AS130" s="49">
        <v>40000</v>
      </c>
      <c r="AT130" s="54">
        <v>31500</v>
      </c>
      <c r="AU130" s="54">
        <v>0</v>
      </c>
      <c r="AV130" s="116">
        <f t="shared" si="42"/>
        <v>0.78749999999999998</v>
      </c>
      <c r="AW130" s="277" t="str">
        <f t="shared" si="43"/>
        <v xml:space="preserve"> -</v>
      </c>
      <c r="AX130" s="48">
        <v>15000</v>
      </c>
      <c r="AY130" s="54">
        <v>0</v>
      </c>
      <c r="AZ130" s="54">
        <v>0</v>
      </c>
      <c r="BA130" s="116">
        <f t="shared" si="44"/>
        <v>0</v>
      </c>
      <c r="BB130" s="277" t="str">
        <f t="shared" si="45"/>
        <v xml:space="preserve"> -</v>
      </c>
      <c r="BC130" s="49">
        <v>15675</v>
      </c>
      <c r="BD130" s="54">
        <v>0</v>
      </c>
      <c r="BE130" s="54">
        <v>0</v>
      </c>
      <c r="BF130" s="116">
        <f t="shared" si="46"/>
        <v>0</v>
      </c>
      <c r="BG130" s="277" t="str">
        <f t="shared" si="47"/>
        <v xml:space="preserve"> -</v>
      </c>
      <c r="BH130" s="811">
        <f t="shared" si="48"/>
        <v>112175</v>
      </c>
      <c r="BI130" s="812">
        <f t="shared" si="49"/>
        <v>73000</v>
      </c>
      <c r="BJ130" s="812">
        <f t="shared" si="50"/>
        <v>0</v>
      </c>
      <c r="BK130" s="381">
        <f t="shared" si="51"/>
        <v>0.65076888789837306</v>
      </c>
      <c r="BL130" s="277" t="str">
        <f t="shared" si="52"/>
        <v xml:space="preserve"> -</v>
      </c>
      <c r="BM130" s="462" t="s">
        <v>1531</v>
      </c>
      <c r="BN130" s="186" t="s">
        <v>1398</v>
      </c>
      <c r="BO130" s="187" t="s">
        <v>1953</v>
      </c>
    </row>
    <row r="131" spans="2:67" ht="30" customHeight="1">
      <c r="B131" s="803"/>
      <c r="C131" s="871"/>
      <c r="D131" s="922"/>
      <c r="E131" s="710"/>
      <c r="F131" s="633"/>
      <c r="G131" s="695"/>
      <c r="H131" s="695"/>
      <c r="I131" s="692"/>
      <c r="J131" s="807"/>
      <c r="K131" s="808"/>
      <c r="L131" s="110" t="s">
        <v>375</v>
      </c>
      <c r="M131" s="122">
        <v>2210708</v>
      </c>
      <c r="N131" s="110" t="s">
        <v>1533</v>
      </c>
      <c r="O131" s="34">
        <v>0</v>
      </c>
      <c r="P131" s="54">
        <v>3</v>
      </c>
      <c r="Q131" s="54">
        <v>1</v>
      </c>
      <c r="R131" s="308">
        <f t="shared" si="53"/>
        <v>0.33333333333333331</v>
      </c>
      <c r="S131" s="54">
        <v>1</v>
      </c>
      <c r="T131" s="308">
        <f t="shared" si="54"/>
        <v>0.33333333333333331</v>
      </c>
      <c r="U131" s="54">
        <v>1</v>
      </c>
      <c r="V131" s="310">
        <f t="shared" si="55"/>
        <v>0.33333333333333331</v>
      </c>
      <c r="W131" s="41">
        <v>0</v>
      </c>
      <c r="X131" s="317">
        <f t="shared" si="56"/>
        <v>0</v>
      </c>
      <c r="Y131" s="48">
        <v>1</v>
      </c>
      <c r="Z131" s="49">
        <v>0</v>
      </c>
      <c r="AA131" s="49">
        <v>0</v>
      </c>
      <c r="AB131" s="252">
        <v>0</v>
      </c>
      <c r="AC131" s="233">
        <f t="shared" si="29"/>
        <v>1</v>
      </c>
      <c r="AD131" s="568">
        <f t="shared" si="30"/>
        <v>1</v>
      </c>
      <c r="AE131" s="79">
        <f t="shared" si="31"/>
        <v>0</v>
      </c>
      <c r="AF131" s="568">
        <f t="shared" si="32"/>
        <v>0</v>
      </c>
      <c r="AG131" s="79">
        <f t="shared" si="33"/>
        <v>0</v>
      </c>
      <c r="AH131" s="568">
        <f t="shared" si="34"/>
        <v>0</v>
      </c>
      <c r="AI131" s="79" t="str">
        <f t="shared" si="35"/>
        <v xml:space="preserve"> -</v>
      </c>
      <c r="AJ131" s="568" t="str">
        <f t="shared" si="36"/>
        <v xml:space="preserve"> -</v>
      </c>
      <c r="AK131" s="925">
        <f>+SUM(Y131:AB131)/P131</f>
        <v>0.33333333333333331</v>
      </c>
      <c r="AL131" s="926">
        <f t="shared" si="37"/>
        <v>0.33333333333333331</v>
      </c>
      <c r="AM131" s="927">
        <f t="shared" si="38"/>
        <v>0.33333333333333331</v>
      </c>
      <c r="AN131" s="48">
        <v>20000</v>
      </c>
      <c r="AO131" s="54">
        <v>0</v>
      </c>
      <c r="AP131" s="54">
        <v>2000</v>
      </c>
      <c r="AQ131" s="116">
        <f t="shared" si="40"/>
        <v>0</v>
      </c>
      <c r="AR131" s="277">
        <f t="shared" si="41"/>
        <v>1</v>
      </c>
      <c r="AS131" s="49">
        <v>0</v>
      </c>
      <c r="AT131" s="54">
        <v>0</v>
      </c>
      <c r="AU131" s="54">
        <v>0</v>
      </c>
      <c r="AV131" s="116" t="str">
        <f t="shared" si="42"/>
        <v xml:space="preserve"> -</v>
      </c>
      <c r="AW131" s="277" t="str">
        <f t="shared" si="43"/>
        <v xml:space="preserve"> -</v>
      </c>
      <c r="AX131" s="48">
        <v>5225</v>
      </c>
      <c r="AY131" s="54">
        <v>0</v>
      </c>
      <c r="AZ131" s="54">
        <v>0</v>
      </c>
      <c r="BA131" s="116">
        <f t="shared" si="44"/>
        <v>0</v>
      </c>
      <c r="BB131" s="277" t="str">
        <f t="shared" si="45"/>
        <v xml:space="preserve"> -</v>
      </c>
      <c r="BC131" s="49">
        <v>5460</v>
      </c>
      <c r="BD131" s="54">
        <v>0</v>
      </c>
      <c r="BE131" s="54">
        <v>0</v>
      </c>
      <c r="BF131" s="116">
        <f t="shared" si="46"/>
        <v>0</v>
      </c>
      <c r="BG131" s="277" t="str">
        <f t="shared" si="47"/>
        <v xml:space="preserve"> -</v>
      </c>
      <c r="BH131" s="811">
        <f t="shared" si="48"/>
        <v>30685</v>
      </c>
      <c r="BI131" s="812">
        <f t="shared" si="49"/>
        <v>0</v>
      </c>
      <c r="BJ131" s="812">
        <f t="shared" si="50"/>
        <v>2000</v>
      </c>
      <c r="BK131" s="381">
        <f t="shared" si="51"/>
        <v>0</v>
      </c>
      <c r="BL131" s="277">
        <f t="shared" si="52"/>
        <v>1</v>
      </c>
      <c r="BM131" s="462" t="s">
        <v>1531</v>
      </c>
      <c r="BN131" s="186" t="s">
        <v>1398</v>
      </c>
      <c r="BO131" s="187" t="s">
        <v>1953</v>
      </c>
    </row>
    <row r="132" spans="2:67" ht="30" customHeight="1">
      <c r="B132" s="803"/>
      <c r="C132" s="871"/>
      <c r="D132" s="922"/>
      <c r="E132" s="710"/>
      <c r="F132" s="633"/>
      <c r="G132" s="695"/>
      <c r="H132" s="695"/>
      <c r="I132" s="692"/>
      <c r="J132" s="807"/>
      <c r="K132" s="808"/>
      <c r="L132" s="110" t="s">
        <v>376</v>
      </c>
      <c r="M132" s="122">
        <v>2210708</v>
      </c>
      <c r="N132" s="110" t="s">
        <v>1534</v>
      </c>
      <c r="O132" s="37">
        <v>1</v>
      </c>
      <c r="P132" s="79">
        <v>1</v>
      </c>
      <c r="Q132" s="79">
        <v>1</v>
      </c>
      <c r="R132" s="308">
        <v>0.25</v>
      </c>
      <c r="S132" s="79">
        <v>1</v>
      </c>
      <c r="T132" s="308">
        <v>0.25</v>
      </c>
      <c r="U132" s="79">
        <v>1</v>
      </c>
      <c r="V132" s="310">
        <v>0.25</v>
      </c>
      <c r="W132" s="116">
        <v>1</v>
      </c>
      <c r="X132" s="317">
        <v>0.25</v>
      </c>
      <c r="Y132" s="233">
        <v>0</v>
      </c>
      <c r="Z132" s="230">
        <v>0</v>
      </c>
      <c r="AA132" s="230">
        <v>0</v>
      </c>
      <c r="AB132" s="253">
        <v>0</v>
      </c>
      <c r="AC132" s="233">
        <f t="shared" si="29"/>
        <v>0</v>
      </c>
      <c r="AD132" s="568">
        <f t="shared" si="30"/>
        <v>0</v>
      </c>
      <c r="AE132" s="79">
        <f t="shared" si="31"/>
        <v>0</v>
      </c>
      <c r="AF132" s="568">
        <f t="shared" si="32"/>
        <v>0</v>
      </c>
      <c r="AG132" s="79">
        <f t="shared" si="33"/>
        <v>0</v>
      </c>
      <c r="AH132" s="568">
        <f t="shared" si="34"/>
        <v>0</v>
      </c>
      <c r="AI132" s="79">
        <f t="shared" si="35"/>
        <v>0</v>
      </c>
      <c r="AJ132" s="568">
        <f t="shared" si="36"/>
        <v>0</v>
      </c>
      <c r="AK132" s="925">
        <f t="shared" si="39"/>
        <v>0</v>
      </c>
      <c r="AL132" s="926">
        <f t="shared" si="37"/>
        <v>0</v>
      </c>
      <c r="AM132" s="927">
        <f t="shared" si="38"/>
        <v>0</v>
      </c>
      <c r="AN132" s="48">
        <v>60000</v>
      </c>
      <c r="AO132" s="54">
        <v>0</v>
      </c>
      <c r="AP132" s="54">
        <v>0</v>
      </c>
      <c r="AQ132" s="116">
        <f t="shared" si="40"/>
        <v>0</v>
      </c>
      <c r="AR132" s="277" t="str">
        <f t="shared" si="41"/>
        <v xml:space="preserve"> -</v>
      </c>
      <c r="AS132" s="49">
        <v>0</v>
      </c>
      <c r="AT132" s="54">
        <v>0</v>
      </c>
      <c r="AU132" s="54">
        <v>0</v>
      </c>
      <c r="AV132" s="116" t="str">
        <f t="shared" si="42"/>
        <v xml:space="preserve"> -</v>
      </c>
      <c r="AW132" s="277" t="str">
        <f t="shared" si="43"/>
        <v xml:space="preserve"> -</v>
      </c>
      <c r="AX132" s="48">
        <v>125400</v>
      </c>
      <c r="AY132" s="54">
        <v>0</v>
      </c>
      <c r="AZ132" s="54">
        <v>0</v>
      </c>
      <c r="BA132" s="116">
        <f t="shared" si="44"/>
        <v>0</v>
      </c>
      <c r="BB132" s="277" t="str">
        <f t="shared" si="45"/>
        <v xml:space="preserve"> -</v>
      </c>
      <c r="BC132" s="49">
        <v>131043</v>
      </c>
      <c r="BD132" s="54">
        <v>0</v>
      </c>
      <c r="BE132" s="54">
        <v>0</v>
      </c>
      <c r="BF132" s="116">
        <f t="shared" si="46"/>
        <v>0</v>
      </c>
      <c r="BG132" s="277" t="str">
        <f t="shared" si="47"/>
        <v xml:space="preserve"> -</v>
      </c>
      <c r="BH132" s="811">
        <f t="shared" si="48"/>
        <v>316443</v>
      </c>
      <c r="BI132" s="812">
        <f t="shared" si="49"/>
        <v>0</v>
      </c>
      <c r="BJ132" s="812">
        <f t="shared" si="50"/>
        <v>0</v>
      </c>
      <c r="BK132" s="381">
        <f t="shared" si="51"/>
        <v>0</v>
      </c>
      <c r="BL132" s="277" t="str">
        <f t="shared" si="52"/>
        <v xml:space="preserve"> -</v>
      </c>
      <c r="BM132" s="462" t="s">
        <v>1531</v>
      </c>
      <c r="BN132" s="186" t="s">
        <v>1398</v>
      </c>
      <c r="BO132" s="187" t="s">
        <v>1953</v>
      </c>
    </row>
    <row r="133" spans="2:67" ht="45.75" customHeight="1">
      <c r="B133" s="803"/>
      <c r="C133" s="871"/>
      <c r="D133" s="922"/>
      <c r="E133" s="710"/>
      <c r="F133" s="633"/>
      <c r="G133" s="695"/>
      <c r="H133" s="695"/>
      <c r="I133" s="692"/>
      <c r="J133" s="807"/>
      <c r="K133" s="808"/>
      <c r="L133" s="23" t="s">
        <v>430</v>
      </c>
      <c r="M133" s="123" t="s">
        <v>1219</v>
      </c>
      <c r="N133" s="23" t="s">
        <v>1535</v>
      </c>
      <c r="O133" s="34">
        <v>0</v>
      </c>
      <c r="P133" s="54">
        <v>1</v>
      </c>
      <c r="Q133" s="54">
        <v>0</v>
      </c>
      <c r="R133" s="308">
        <f t="shared" si="53"/>
        <v>0</v>
      </c>
      <c r="S133" s="54">
        <v>1</v>
      </c>
      <c r="T133" s="308">
        <v>0.33</v>
      </c>
      <c r="U133" s="54">
        <v>1</v>
      </c>
      <c r="V133" s="310">
        <v>0.33</v>
      </c>
      <c r="W133" s="41">
        <v>1</v>
      </c>
      <c r="X133" s="317">
        <v>0.34</v>
      </c>
      <c r="Y133" s="48">
        <v>0</v>
      </c>
      <c r="Z133" s="49">
        <v>0</v>
      </c>
      <c r="AA133" s="49">
        <v>0</v>
      </c>
      <c r="AB133" s="252">
        <v>0</v>
      </c>
      <c r="AC133" s="233" t="str">
        <f t="shared" si="29"/>
        <v xml:space="preserve"> -</v>
      </c>
      <c r="AD133" s="568" t="str">
        <f t="shared" si="30"/>
        <v xml:space="preserve"> -</v>
      </c>
      <c r="AE133" s="79">
        <f t="shared" si="31"/>
        <v>0</v>
      </c>
      <c r="AF133" s="568">
        <f t="shared" si="32"/>
        <v>0</v>
      </c>
      <c r="AG133" s="79">
        <f t="shared" si="33"/>
        <v>0</v>
      </c>
      <c r="AH133" s="568">
        <f t="shared" si="34"/>
        <v>0</v>
      </c>
      <c r="AI133" s="79">
        <f t="shared" si="35"/>
        <v>0</v>
      </c>
      <c r="AJ133" s="568">
        <f t="shared" si="36"/>
        <v>0</v>
      </c>
      <c r="AK133" s="925">
        <f>+AVERAGE(Z133:AB133)/P133</f>
        <v>0</v>
      </c>
      <c r="AL133" s="926">
        <f t="shared" si="37"/>
        <v>0</v>
      </c>
      <c r="AM133" s="927">
        <f t="shared" si="38"/>
        <v>0</v>
      </c>
      <c r="AN133" s="48">
        <v>0</v>
      </c>
      <c r="AO133" s="54">
        <v>0</v>
      </c>
      <c r="AP133" s="54">
        <v>0</v>
      </c>
      <c r="AQ133" s="116" t="str">
        <f t="shared" si="40"/>
        <v xml:space="preserve"> -</v>
      </c>
      <c r="AR133" s="277" t="str">
        <f t="shared" si="41"/>
        <v xml:space="preserve"> -</v>
      </c>
      <c r="AS133" s="49">
        <v>0</v>
      </c>
      <c r="AT133" s="54">
        <v>0</v>
      </c>
      <c r="AU133" s="54">
        <v>0</v>
      </c>
      <c r="AV133" s="116" t="str">
        <f t="shared" si="42"/>
        <v xml:space="preserve"> -</v>
      </c>
      <c r="AW133" s="277" t="str">
        <f t="shared" si="43"/>
        <v xml:space="preserve"> -</v>
      </c>
      <c r="AX133" s="48">
        <v>0</v>
      </c>
      <c r="AY133" s="54">
        <v>0</v>
      </c>
      <c r="AZ133" s="54">
        <v>0</v>
      </c>
      <c r="BA133" s="116" t="str">
        <f t="shared" si="44"/>
        <v xml:space="preserve"> -</v>
      </c>
      <c r="BB133" s="277" t="str">
        <f t="shared" si="45"/>
        <v xml:space="preserve"> -</v>
      </c>
      <c r="BC133" s="49">
        <v>0</v>
      </c>
      <c r="BD133" s="54">
        <v>0</v>
      </c>
      <c r="BE133" s="54">
        <v>0</v>
      </c>
      <c r="BF133" s="116" t="str">
        <f t="shared" si="46"/>
        <v xml:space="preserve"> -</v>
      </c>
      <c r="BG133" s="277" t="str">
        <f t="shared" si="47"/>
        <v xml:space="preserve"> -</v>
      </c>
      <c r="BH133" s="811">
        <f t="shared" si="48"/>
        <v>0</v>
      </c>
      <c r="BI133" s="812">
        <f t="shared" si="49"/>
        <v>0</v>
      </c>
      <c r="BJ133" s="812">
        <f t="shared" si="50"/>
        <v>0</v>
      </c>
      <c r="BK133" s="381" t="str">
        <f t="shared" si="51"/>
        <v xml:space="preserve"> -</v>
      </c>
      <c r="BL133" s="277" t="str">
        <f t="shared" si="52"/>
        <v xml:space="preserve"> -</v>
      </c>
      <c r="BM133" s="462" t="s">
        <v>1531</v>
      </c>
      <c r="BN133" s="186" t="s">
        <v>1398</v>
      </c>
      <c r="BO133" s="187" t="s">
        <v>1953</v>
      </c>
    </row>
    <row r="134" spans="2:67" ht="45.75" customHeight="1">
      <c r="B134" s="803"/>
      <c r="C134" s="871"/>
      <c r="D134" s="922"/>
      <c r="E134" s="710"/>
      <c r="F134" s="633"/>
      <c r="G134" s="695"/>
      <c r="H134" s="695"/>
      <c r="I134" s="692"/>
      <c r="J134" s="807"/>
      <c r="K134" s="808"/>
      <c r="L134" s="23" t="s">
        <v>377</v>
      </c>
      <c r="M134" s="123">
        <v>2210708</v>
      </c>
      <c r="N134" s="23" t="s">
        <v>1536</v>
      </c>
      <c r="O134" s="34">
        <v>0</v>
      </c>
      <c r="P134" s="54">
        <v>8</v>
      </c>
      <c r="Q134" s="54">
        <v>2</v>
      </c>
      <c r="R134" s="308">
        <f t="shared" si="53"/>
        <v>0.25</v>
      </c>
      <c r="S134" s="54">
        <v>2</v>
      </c>
      <c r="T134" s="308">
        <f t="shared" si="54"/>
        <v>0.25</v>
      </c>
      <c r="U134" s="54">
        <v>2</v>
      </c>
      <c r="V134" s="310">
        <f t="shared" si="55"/>
        <v>0.25</v>
      </c>
      <c r="W134" s="41">
        <v>2</v>
      </c>
      <c r="X134" s="317">
        <f t="shared" si="56"/>
        <v>0.25</v>
      </c>
      <c r="Y134" s="48">
        <v>2</v>
      </c>
      <c r="Z134" s="49">
        <v>0</v>
      </c>
      <c r="AA134" s="49">
        <v>0</v>
      </c>
      <c r="AB134" s="252">
        <v>0</v>
      </c>
      <c r="AC134" s="233">
        <f t="shared" si="29"/>
        <v>1</v>
      </c>
      <c r="AD134" s="568">
        <f t="shared" si="30"/>
        <v>1</v>
      </c>
      <c r="AE134" s="79">
        <f t="shared" si="31"/>
        <v>0</v>
      </c>
      <c r="AF134" s="568">
        <f t="shared" si="32"/>
        <v>0</v>
      </c>
      <c r="AG134" s="79">
        <f t="shared" si="33"/>
        <v>0</v>
      </c>
      <c r="AH134" s="568">
        <f t="shared" si="34"/>
        <v>0</v>
      </c>
      <c r="AI134" s="79">
        <f t="shared" si="35"/>
        <v>0</v>
      </c>
      <c r="AJ134" s="568">
        <f t="shared" si="36"/>
        <v>0</v>
      </c>
      <c r="AK134" s="925">
        <f>+SUM(Y134:AB134)/P134</f>
        <v>0.25</v>
      </c>
      <c r="AL134" s="926">
        <f t="shared" si="37"/>
        <v>0.25</v>
      </c>
      <c r="AM134" s="927">
        <f t="shared" si="38"/>
        <v>0.25</v>
      </c>
      <c r="AN134" s="48">
        <v>29000</v>
      </c>
      <c r="AO134" s="54">
        <v>0</v>
      </c>
      <c r="AP134" s="54">
        <v>0</v>
      </c>
      <c r="AQ134" s="116">
        <f t="shared" si="40"/>
        <v>0</v>
      </c>
      <c r="AR134" s="277" t="str">
        <f t="shared" si="41"/>
        <v xml:space="preserve"> -</v>
      </c>
      <c r="AS134" s="49">
        <v>0</v>
      </c>
      <c r="AT134" s="54">
        <v>0</v>
      </c>
      <c r="AU134" s="54">
        <v>0</v>
      </c>
      <c r="AV134" s="116" t="str">
        <f t="shared" si="42"/>
        <v xml:space="preserve"> -</v>
      </c>
      <c r="AW134" s="277" t="str">
        <f t="shared" si="43"/>
        <v xml:space="preserve"> -</v>
      </c>
      <c r="AX134" s="48">
        <v>0</v>
      </c>
      <c r="AY134" s="54">
        <v>0</v>
      </c>
      <c r="AZ134" s="54">
        <v>0</v>
      </c>
      <c r="BA134" s="116" t="str">
        <f t="shared" si="44"/>
        <v xml:space="preserve"> -</v>
      </c>
      <c r="BB134" s="277" t="str">
        <f t="shared" si="45"/>
        <v xml:space="preserve"> -</v>
      </c>
      <c r="BC134" s="49">
        <v>0</v>
      </c>
      <c r="BD134" s="54">
        <v>0</v>
      </c>
      <c r="BE134" s="54">
        <v>0</v>
      </c>
      <c r="BF134" s="116" t="str">
        <f t="shared" si="46"/>
        <v xml:space="preserve"> -</v>
      </c>
      <c r="BG134" s="277" t="str">
        <f t="shared" si="47"/>
        <v xml:space="preserve"> -</v>
      </c>
      <c r="BH134" s="811">
        <f t="shared" si="48"/>
        <v>29000</v>
      </c>
      <c r="BI134" s="812">
        <f t="shared" si="49"/>
        <v>0</v>
      </c>
      <c r="BJ134" s="812">
        <f t="shared" si="50"/>
        <v>0</v>
      </c>
      <c r="BK134" s="381">
        <f t="shared" si="51"/>
        <v>0</v>
      </c>
      <c r="BL134" s="277" t="str">
        <f t="shared" si="52"/>
        <v xml:space="preserve"> -</v>
      </c>
      <c r="BM134" s="462" t="s">
        <v>1531</v>
      </c>
      <c r="BN134" s="186" t="s">
        <v>1398</v>
      </c>
      <c r="BO134" s="187" t="s">
        <v>1953</v>
      </c>
    </row>
    <row r="135" spans="2:67" ht="45.75" customHeight="1">
      <c r="B135" s="803"/>
      <c r="C135" s="871"/>
      <c r="D135" s="922"/>
      <c r="E135" s="710"/>
      <c r="F135" s="633"/>
      <c r="G135" s="695"/>
      <c r="H135" s="695"/>
      <c r="I135" s="692"/>
      <c r="J135" s="807"/>
      <c r="K135" s="808"/>
      <c r="L135" s="23" t="s">
        <v>431</v>
      </c>
      <c r="M135" s="123">
        <v>2210708</v>
      </c>
      <c r="N135" s="23" t="s">
        <v>1537</v>
      </c>
      <c r="O135" s="34">
        <v>0</v>
      </c>
      <c r="P135" s="54">
        <v>1</v>
      </c>
      <c r="Q135" s="54">
        <v>0</v>
      </c>
      <c r="R135" s="308">
        <f t="shared" si="53"/>
        <v>0</v>
      </c>
      <c r="S135" s="54">
        <v>1</v>
      </c>
      <c r="T135" s="308">
        <v>0.33</v>
      </c>
      <c r="U135" s="54">
        <v>1</v>
      </c>
      <c r="V135" s="310">
        <v>0.33</v>
      </c>
      <c r="W135" s="41">
        <v>1</v>
      </c>
      <c r="X135" s="317">
        <v>0.34</v>
      </c>
      <c r="Y135" s="48">
        <v>0</v>
      </c>
      <c r="Z135" s="49">
        <v>1</v>
      </c>
      <c r="AA135" s="49">
        <v>0</v>
      </c>
      <c r="AB135" s="252">
        <v>0</v>
      </c>
      <c r="AC135" s="233" t="str">
        <f t="shared" si="29"/>
        <v xml:space="preserve"> -</v>
      </c>
      <c r="AD135" s="568" t="str">
        <f t="shared" si="30"/>
        <v xml:space="preserve"> -</v>
      </c>
      <c r="AE135" s="79">
        <f t="shared" si="31"/>
        <v>1</v>
      </c>
      <c r="AF135" s="568">
        <f t="shared" si="32"/>
        <v>1</v>
      </c>
      <c r="AG135" s="79">
        <f t="shared" si="33"/>
        <v>0</v>
      </c>
      <c r="AH135" s="568">
        <f t="shared" si="34"/>
        <v>0</v>
      </c>
      <c r="AI135" s="79">
        <f t="shared" si="35"/>
        <v>0</v>
      </c>
      <c r="AJ135" s="568">
        <f t="shared" si="36"/>
        <v>0</v>
      </c>
      <c r="AK135" s="925">
        <f>+AVERAGE(Z135:AB135)/P135</f>
        <v>0.33333333333333331</v>
      </c>
      <c r="AL135" s="926">
        <f t="shared" si="37"/>
        <v>0.33333333333333331</v>
      </c>
      <c r="AM135" s="927">
        <f t="shared" si="38"/>
        <v>0.33333333333333331</v>
      </c>
      <c r="AN135" s="48">
        <v>10000</v>
      </c>
      <c r="AO135" s="54">
        <v>0</v>
      </c>
      <c r="AP135" s="54">
        <v>0</v>
      </c>
      <c r="AQ135" s="116">
        <f t="shared" si="40"/>
        <v>0</v>
      </c>
      <c r="AR135" s="277" t="str">
        <f t="shared" si="41"/>
        <v xml:space="preserve"> -</v>
      </c>
      <c r="AS135" s="49">
        <v>50000</v>
      </c>
      <c r="AT135" s="54">
        <v>27000</v>
      </c>
      <c r="AU135" s="54">
        <v>0</v>
      </c>
      <c r="AV135" s="116">
        <f t="shared" si="42"/>
        <v>0.54</v>
      </c>
      <c r="AW135" s="277" t="str">
        <f t="shared" si="43"/>
        <v xml:space="preserve"> -</v>
      </c>
      <c r="AX135" s="48">
        <v>0</v>
      </c>
      <c r="AY135" s="54">
        <v>0</v>
      </c>
      <c r="AZ135" s="54">
        <v>0</v>
      </c>
      <c r="BA135" s="116" t="str">
        <f t="shared" si="44"/>
        <v xml:space="preserve"> -</v>
      </c>
      <c r="BB135" s="277" t="str">
        <f t="shared" si="45"/>
        <v xml:space="preserve"> -</v>
      </c>
      <c r="BC135" s="49">
        <v>0</v>
      </c>
      <c r="BD135" s="54">
        <v>0</v>
      </c>
      <c r="BE135" s="54">
        <v>0</v>
      </c>
      <c r="BF135" s="116" t="str">
        <f t="shared" si="46"/>
        <v xml:space="preserve"> -</v>
      </c>
      <c r="BG135" s="277" t="str">
        <f t="shared" si="47"/>
        <v xml:space="preserve"> -</v>
      </c>
      <c r="BH135" s="811">
        <f t="shared" si="48"/>
        <v>60000</v>
      </c>
      <c r="BI135" s="812">
        <f t="shared" si="49"/>
        <v>27000</v>
      </c>
      <c r="BJ135" s="812">
        <f t="shared" si="50"/>
        <v>0</v>
      </c>
      <c r="BK135" s="381">
        <f t="shared" si="51"/>
        <v>0.45</v>
      </c>
      <c r="BL135" s="277" t="str">
        <f t="shared" si="52"/>
        <v xml:space="preserve"> -</v>
      </c>
      <c r="BM135" s="462" t="s">
        <v>1531</v>
      </c>
      <c r="BN135" s="186" t="s">
        <v>1398</v>
      </c>
      <c r="BO135" s="187" t="s">
        <v>1953</v>
      </c>
    </row>
    <row r="136" spans="2:67" ht="30" customHeight="1">
      <c r="B136" s="803"/>
      <c r="C136" s="871"/>
      <c r="D136" s="922"/>
      <c r="E136" s="710"/>
      <c r="F136" s="633"/>
      <c r="G136" s="695"/>
      <c r="H136" s="695"/>
      <c r="I136" s="692"/>
      <c r="J136" s="807"/>
      <c r="K136" s="808"/>
      <c r="L136" s="23" t="s">
        <v>378</v>
      </c>
      <c r="M136" s="123" t="s">
        <v>1219</v>
      </c>
      <c r="N136" s="23" t="s">
        <v>1538</v>
      </c>
      <c r="O136" s="34">
        <v>0</v>
      </c>
      <c r="P136" s="54">
        <v>8</v>
      </c>
      <c r="Q136" s="54">
        <v>2</v>
      </c>
      <c r="R136" s="308">
        <f t="shared" si="53"/>
        <v>0.25</v>
      </c>
      <c r="S136" s="54">
        <v>2</v>
      </c>
      <c r="T136" s="308">
        <f t="shared" si="54"/>
        <v>0.25</v>
      </c>
      <c r="U136" s="54">
        <v>2</v>
      </c>
      <c r="V136" s="310">
        <f t="shared" si="55"/>
        <v>0.25</v>
      </c>
      <c r="W136" s="41">
        <v>2</v>
      </c>
      <c r="X136" s="317">
        <f t="shared" si="56"/>
        <v>0.25</v>
      </c>
      <c r="Y136" s="48">
        <v>2</v>
      </c>
      <c r="Z136" s="49">
        <v>0</v>
      </c>
      <c r="AA136" s="49">
        <v>0</v>
      </c>
      <c r="AB136" s="252">
        <v>0</v>
      </c>
      <c r="AC136" s="233">
        <f t="shared" si="29"/>
        <v>1</v>
      </c>
      <c r="AD136" s="568">
        <f t="shared" si="30"/>
        <v>1</v>
      </c>
      <c r="AE136" s="79">
        <f t="shared" si="31"/>
        <v>0</v>
      </c>
      <c r="AF136" s="568">
        <f t="shared" si="32"/>
        <v>0</v>
      </c>
      <c r="AG136" s="79">
        <f t="shared" si="33"/>
        <v>0</v>
      </c>
      <c r="AH136" s="568">
        <f t="shared" si="34"/>
        <v>0</v>
      </c>
      <c r="AI136" s="79">
        <f t="shared" si="35"/>
        <v>0</v>
      </c>
      <c r="AJ136" s="568">
        <f t="shared" si="36"/>
        <v>0</v>
      </c>
      <c r="AK136" s="925">
        <f>+SUM(Y136:AB136)/P136</f>
        <v>0.25</v>
      </c>
      <c r="AL136" s="926">
        <f t="shared" si="37"/>
        <v>0.25</v>
      </c>
      <c r="AM136" s="927">
        <f t="shared" si="38"/>
        <v>0.25</v>
      </c>
      <c r="AN136" s="48">
        <v>0</v>
      </c>
      <c r="AO136" s="54">
        <v>0</v>
      </c>
      <c r="AP136" s="54">
        <v>0</v>
      </c>
      <c r="AQ136" s="116" t="str">
        <f t="shared" si="40"/>
        <v xml:space="preserve"> -</v>
      </c>
      <c r="AR136" s="277" t="str">
        <f t="shared" si="41"/>
        <v xml:space="preserve"> -</v>
      </c>
      <c r="AS136" s="49">
        <v>0</v>
      </c>
      <c r="AT136" s="54">
        <v>0</v>
      </c>
      <c r="AU136" s="54">
        <v>0</v>
      </c>
      <c r="AV136" s="116" t="str">
        <f t="shared" si="42"/>
        <v xml:space="preserve"> -</v>
      </c>
      <c r="AW136" s="277" t="str">
        <f t="shared" si="43"/>
        <v xml:space="preserve"> -</v>
      </c>
      <c r="AX136" s="48">
        <v>0</v>
      </c>
      <c r="AY136" s="54">
        <v>0</v>
      </c>
      <c r="AZ136" s="54">
        <v>0</v>
      </c>
      <c r="BA136" s="116" t="str">
        <f t="shared" si="44"/>
        <v xml:space="preserve"> -</v>
      </c>
      <c r="BB136" s="277" t="str">
        <f t="shared" si="45"/>
        <v xml:space="preserve"> -</v>
      </c>
      <c r="BC136" s="49">
        <v>0</v>
      </c>
      <c r="BD136" s="54">
        <v>0</v>
      </c>
      <c r="BE136" s="54">
        <v>0</v>
      </c>
      <c r="BF136" s="116" t="str">
        <f t="shared" si="46"/>
        <v xml:space="preserve"> -</v>
      </c>
      <c r="BG136" s="277" t="str">
        <f t="shared" si="47"/>
        <v xml:space="preserve"> -</v>
      </c>
      <c r="BH136" s="811">
        <f t="shared" si="48"/>
        <v>0</v>
      </c>
      <c r="BI136" s="812">
        <f t="shared" si="49"/>
        <v>0</v>
      </c>
      <c r="BJ136" s="812">
        <f t="shared" si="50"/>
        <v>0</v>
      </c>
      <c r="BK136" s="381" t="str">
        <f t="shared" si="51"/>
        <v xml:space="preserve"> -</v>
      </c>
      <c r="BL136" s="277" t="str">
        <f t="shared" si="52"/>
        <v xml:space="preserve"> -</v>
      </c>
      <c r="BM136" s="462" t="s">
        <v>1531</v>
      </c>
      <c r="BN136" s="186" t="s">
        <v>1398</v>
      </c>
      <c r="BO136" s="187" t="s">
        <v>1952</v>
      </c>
    </row>
    <row r="137" spans="2:67" ht="30" customHeight="1" thickBot="1">
      <c r="B137" s="803"/>
      <c r="C137" s="871"/>
      <c r="D137" s="922"/>
      <c r="E137" s="710"/>
      <c r="F137" s="633"/>
      <c r="G137" s="695"/>
      <c r="H137" s="695"/>
      <c r="I137" s="692"/>
      <c r="J137" s="813"/>
      <c r="K137" s="828"/>
      <c r="L137" s="114" t="s">
        <v>379</v>
      </c>
      <c r="M137" s="109">
        <v>2210153</v>
      </c>
      <c r="N137" s="114" t="s">
        <v>1539</v>
      </c>
      <c r="O137" s="39">
        <v>4</v>
      </c>
      <c r="P137" s="86">
        <v>4</v>
      </c>
      <c r="Q137" s="86">
        <v>1</v>
      </c>
      <c r="R137" s="318">
        <f t="shared" si="53"/>
        <v>0.25</v>
      </c>
      <c r="S137" s="86">
        <v>1</v>
      </c>
      <c r="T137" s="318">
        <f t="shared" si="54"/>
        <v>0.25</v>
      </c>
      <c r="U137" s="86">
        <v>1</v>
      </c>
      <c r="V137" s="319">
        <f t="shared" si="55"/>
        <v>0.25</v>
      </c>
      <c r="W137" s="45">
        <v>1</v>
      </c>
      <c r="X137" s="320">
        <f t="shared" si="56"/>
        <v>0.25</v>
      </c>
      <c r="Y137" s="56">
        <v>0</v>
      </c>
      <c r="Z137" s="57">
        <v>0</v>
      </c>
      <c r="AA137" s="57">
        <v>0</v>
      </c>
      <c r="AB137" s="254">
        <v>0</v>
      </c>
      <c r="AC137" s="232">
        <f t="shared" si="29"/>
        <v>0</v>
      </c>
      <c r="AD137" s="815">
        <f t="shared" si="30"/>
        <v>0</v>
      </c>
      <c r="AE137" s="102">
        <f t="shared" si="31"/>
        <v>0</v>
      </c>
      <c r="AF137" s="815">
        <f t="shared" si="32"/>
        <v>0</v>
      </c>
      <c r="AG137" s="102">
        <f t="shared" si="33"/>
        <v>0</v>
      </c>
      <c r="AH137" s="815">
        <f t="shared" si="34"/>
        <v>0</v>
      </c>
      <c r="AI137" s="102">
        <f t="shared" si="35"/>
        <v>0</v>
      </c>
      <c r="AJ137" s="815">
        <f t="shared" si="36"/>
        <v>0</v>
      </c>
      <c r="AK137" s="928">
        <f>+SUM(Y137:AB137)/P137</f>
        <v>0</v>
      </c>
      <c r="AL137" s="929">
        <f t="shared" si="37"/>
        <v>0</v>
      </c>
      <c r="AM137" s="930">
        <f t="shared" si="38"/>
        <v>0</v>
      </c>
      <c r="AN137" s="56">
        <v>0</v>
      </c>
      <c r="AO137" s="86">
        <v>0</v>
      </c>
      <c r="AP137" s="86">
        <v>0</v>
      </c>
      <c r="AQ137" s="137" t="str">
        <f t="shared" si="40"/>
        <v xml:space="preserve"> -</v>
      </c>
      <c r="AR137" s="284" t="str">
        <f t="shared" si="41"/>
        <v xml:space="preserve"> -</v>
      </c>
      <c r="AS137" s="57">
        <v>0</v>
      </c>
      <c r="AT137" s="86">
        <v>0</v>
      </c>
      <c r="AU137" s="86">
        <v>0</v>
      </c>
      <c r="AV137" s="137" t="str">
        <f t="shared" si="42"/>
        <v xml:space="preserve"> -</v>
      </c>
      <c r="AW137" s="284" t="str">
        <f t="shared" si="43"/>
        <v xml:space="preserve"> -</v>
      </c>
      <c r="AX137" s="56">
        <v>10920</v>
      </c>
      <c r="AY137" s="86">
        <v>0</v>
      </c>
      <c r="AZ137" s="86">
        <v>0</v>
      </c>
      <c r="BA137" s="137">
        <f t="shared" si="44"/>
        <v>0</v>
      </c>
      <c r="BB137" s="284" t="str">
        <f t="shared" si="45"/>
        <v xml:space="preserve"> -</v>
      </c>
      <c r="BC137" s="57">
        <v>11411</v>
      </c>
      <c r="BD137" s="86">
        <v>0</v>
      </c>
      <c r="BE137" s="86">
        <v>0</v>
      </c>
      <c r="BF137" s="137">
        <f t="shared" si="46"/>
        <v>0</v>
      </c>
      <c r="BG137" s="284" t="str">
        <f t="shared" si="47"/>
        <v xml:space="preserve"> -</v>
      </c>
      <c r="BH137" s="854">
        <f t="shared" si="48"/>
        <v>22331</v>
      </c>
      <c r="BI137" s="855">
        <f t="shared" si="49"/>
        <v>0</v>
      </c>
      <c r="BJ137" s="855">
        <f t="shared" si="50"/>
        <v>0</v>
      </c>
      <c r="BK137" s="382">
        <f t="shared" si="51"/>
        <v>0</v>
      </c>
      <c r="BL137" s="284" t="str">
        <f t="shared" si="52"/>
        <v xml:space="preserve"> -</v>
      </c>
      <c r="BM137" s="832" t="s">
        <v>1531</v>
      </c>
      <c r="BN137" s="833" t="s">
        <v>1398</v>
      </c>
      <c r="BO137" s="822" t="s">
        <v>1952</v>
      </c>
    </row>
    <row r="138" spans="2:67" ht="30" customHeight="1">
      <c r="B138" s="803"/>
      <c r="C138" s="871"/>
      <c r="D138" s="922"/>
      <c r="E138" s="710"/>
      <c r="F138" s="633"/>
      <c r="G138" s="695"/>
      <c r="H138" s="695"/>
      <c r="I138" s="692"/>
      <c r="J138" s="835">
        <f>+RESUMEN!J58</f>
        <v>0.15158730158730158</v>
      </c>
      <c r="K138" s="836" t="s">
        <v>406</v>
      </c>
      <c r="L138" s="120" t="s">
        <v>380</v>
      </c>
      <c r="M138" s="325">
        <v>2210708</v>
      </c>
      <c r="N138" s="120" t="s">
        <v>1540</v>
      </c>
      <c r="O138" s="35">
        <v>1</v>
      </c>
      <c r="P138" s="53">
        <v>9</v>
      </c>
      <c r="Q138" s="53">
        <v>0</v>
      </c>
      <c r="R138" s="314">
        <f t="shared" si="53"/>
        <v>0</v>
      </c>
      <c r="S138" s="53">
        <v>3</v>
      </c>
      <c r="T138" s="314">
        <f t="shared" si="54"/>
        <v>0.33333333333333331</v>
      </c>
      <c r="U138" s="53">
        <v>3</v>
      </c>
      <c r="V138" s="315">
        <f t="shared" si="55"/>
        <v>0.33333333333333331</v>
      </c>
      <c r="W138" s="42">
        <v>3</v>
      </c>
      <c r="X138" s="315">
        <f t="shared" si="56"/>
        <v>0.33333333333333331</v>
      </c>
      <c r="Y138" s="46">
        <v>0</v>
      </c>
      <c r="Z138" s="47">
        <v>1</v>
      </c>
      <c r="AA138" s="47">
        <v>0</v>
      </c>
      <c r="AB138" s="251">
        <v>0</v>
      </c>
      <c r="AC138" s="823" t="str">
        <f t="shared" si="29"/>
        <v xml:space="preserve"> -</v>
      </c>
      <c r="AD138" s="567" t="str">
        <f t="shared" si="30"/>
        <v xml:space="preserve"> -</v>
      </c>
      <c r="AE138" s="106">
        <f t="shared" si="31"/>
        <v>0.33333333333333331</v>
      </c>
      <c r="AF138" s="567">
        <f t="shared" si="32"/>
        <v>0.33333333333333331</v>
      </c>
      <c r="AG138" s="106">
        <f t="shared" si="33"/>
        <v>0</v>
      </c>
      <c r="AH138" s="567">
        <f t="shared" si="34"/>
        <v>0</v>
      </c>
      <c r="AI138" s="106">
        <f t="shared" si="35"/>
        <v>0</v>
      </c>
      <c r="AJ138" s="567">
        <f t="shared" si="36"/>
        <v>0</v>
      </c>
      <c r="AK138" s="931">
        <f>+SUM(Y138:AB138)/P138</f>
        <v>0.1111111111111111</v>
      </c>
      <c r="AL138" s="932">
        <f t="shared" si="37"/>
        <v>0.1111111111111111</v>
      </c>
      <c r="AM138" s="933">
        <f t="shared" si="38"/>
        <v>0.1111111111111111</v>
      </c>
      <c r="AN138" s="55">
        <v>63000</v>
      </c>
      <c r="AO138" s="53">
        <v>0</v>
      </c>
      <c r="AP138" s="53">
        <v>0</v>
      </c>
      <c r="AQ138" s="134">
        <f t="shared" si="40"/>
        <v>0</v>
      </c>
      <c r="AR138" s="276" t="str">
        <f t="shared" si="41"/>
        <v xml:space="preserve"> -</v>
      </c>
      <c r="AS138" s="55">
        <v>30000</v>
      </c>
      <c r="AT138" s="53">
        <v>27000</v>
      </c>
      <c r="AU138" s="53">
        <v>0</v>
      </c>
      <c r="AV138" s="134">
        <f t="shared" si="42"/>
        <v>0.9</v>
      </c>
      <c r="AW138" s="276" t="str">
        <f t="shared" si="43"/>
        <v xml:space="preserve"> -</v>
      </c>
      <c r="AX138" s="52">
        <v>110235</v>
      </c>
      <c r="AY138" s="53">
        <v>0</v>
      </c>
      <c r="AZ138" s="53">
        <v>0</v>
      </c>
      <c r="BA138" s="134">
        <f t="shared" si="44"/>
        <v>0</v>
      </c>
      <c r="BB138" s="276" t="str">
        <f t="shared" si="45"/>
        <v xml:space="preserve"> -</v>
      </c>
      <c r="BC138" s="55">
        <v>90000</v>
      </c>
      <c r="BD138" s="53">
        <v>0</v>
      </c>
      <c r="BE138" s="53">
        <v>0</v>
      </c>
      <c r="BF138" s="134">
        <f t="shared" si="46"/>
        <v>0</v>
      </c>
      <c r="BG138" s="276" t="str">
        <f t="shared" si="47"/>
        <v xml:space="preserve"> -</v>
      </c>
      <c r="BH138" s="826">
        <f t="shared" si="48"/>
        <v>293235</v>
      </c>
      <c r="BI138" s="827">
        <f t="shared" si="49"/>
        <v>27000</v>
      </c>
      <c r="BJ138" s="827">
        <f t="shared" si="50"/>
        <v>0</v>
      </c>
      <c r="BK138" s="383">
        <f t="shared" si="51"/>
        <v>9.2076321039439357E-2</v>
      </c>
      <c r="BL138" s="276" t="str">
        <f t="shared" si="52"/>
        <v xml:space="preserve"> -</v>
      </c>
      <c r="BM138" s="837" t="s">
        <v>1531</v>
      </c>
      <c r="BN138" s="838" t="s">
        <v>1398</v>
      </c>
      <c r="BO138" s="802" t="s">
        <v>1953</v>
      </c>
    </row>
    <row r="139" spans="2:67" ht="30" customHeight="1">
      <c r="B139" s="803"/>
      <c r="C139" s="871"/>
      <c r="D139" s="922"/>
      <c r="E139" s="710"/>
      <c r="F139" s="633"/>
      <c r="G139" s="695"/>
      <c r="H139" s="695"/>
      <c r="I139" s="692"/>
      <c r="J139" s="807"/>
      <c r="K139" s="808"/>
      <c r="L139" s="110" t="s">
        <v>381</v>
      </c>
      <c r="M139" s="122">
        <v>2210708</v>
      </c>
      <c r="N139" s="110" t="s">
        <v>1541</v>
      </c>
      <c r="O139" s="34">
        <v>1</v>
      </c>
      <c r="P139" s="54">
        <v>1</v>
      </c>
      <c r="Q139" s="54">
        <v>1</v>
      </c>
      <c r="R139" s="308">
        <v>0.25</v>
      </c>
      <c r="S139" s="54">
        <v>1</v>
      </c>
      <c r="T139" s="308">
        <v>0.25</v>
      </c>
      <c r="U139" s="54">
        <v>1</v>
      </c>
      <c r="V139" s="310">
        <v>0.25</v>
      </c>
      <c r="W139" s="41">
        <v>1</v>
      </c>
      <c r="X139" s="310">
        <v>0.25</v>
      </c>
      <c r="Y139" s="48">
        <v>1</v>
      </c>
      <c r="Z139" s="49">
        <v>0</v>
      </c>
      <c r="AA139" s="49">
        <v>0</v>
      </c>
      <c r="AB139" s="252">
        <v>0</v>
      </c>
      <c r="AC139" s="233">
        <f t="shared" si="29"/>
        <v>1</v>
      </c>
      <c r="AD139" s="568">
        <f t="shared" si="30"/>
        <v>1</v>
      </c>
      <c r="AE139" s="79">
        <f t="shared" si="31"/>
        <v>0</v>
      </c>
      <c r="AF139" s="568">
        <f t="shared" si="32"/>
        <v>0</v>
      </c>
      <c r="AG139" s="79">
        <f t="shared" si="33"/>
        <v>0</v>
      </c>
      <c r="AH139" s="568">
        <f t="shared" si="34"/>
        <v>0</v>
      </c>
      <c r="AI139" s="79">
        <f t="shared" si="35"/>
        <v>0</v>
      </c>
      <c r="AJ139" s="568">
        <f t="shared" si="36"/>
        <v>0</v>
      </c>
      <c r="AK139" s="925">
        <f t="shared" si="39"/>
        <v>0.25</v>
      </c>
      <c r="AL139" s="926">
        <f t="shared" si="37"/>
        <v>0.25</v>
      </c>
      <c r="AM139" s="927">
        <f t="shared" si="38"/>
        <v>0.25</v>
      </c>
      <c r="AN139" s="49">
        <v>7000</v>
      </c>
      <c r="AO139" s="54">
        <v>0</v>
      </c>
      <c r="AP139" s="54">
        <v>0</v>
      </c>
      <c r="AQ139" s="116">
        <f t="shared" si="40"/>
        <v>0</v>
      </c>
      <c r="AR139" s="277" t="str">
        <f t="shared" si="41"/>
        <v xml:space="preserve"> -</v>
      </c>
      <c r="AS139" s="49">
        <v>0</v>
      </c>
      <c r="AT139" s="54">
        <v>0</v>
      </c>
      <c r="AU139" s="54">
        <v>0</v>
      </c>
      <c r="AV139" s="116" t="str">
        <f t="shared" si="42"/>
        <v xml:space="preserve"> -</v>
      </c>
      <c r="AW139" s="277" t="str">
        <f t="shared" si="43"/>
        <v xml:space="preserve"> -</v>
      </c>
      <c r="AX139" s="48">
        <v>10000</v>
      </c>
      <c r="AY139" s="54">
        <v>0</v>
      </c>
      <c r="AZ139" s="54">
        <v>0</v>
      </c>
      <c r="BA139" s="116">
        <f t="shared" si="44"/>
        <v>0</v>
      </c>
      <c r="BB139" s="277" t="str">
        <f t="shared" si="45"/>
        <v xml:space="preserve"> -</v>
      </c>
      <c r="BC139" s="49">
        <v>10000</v>
      </c>
      <c r="BD139" s="54">
        <v>0</v>
      </c>
      <c r="BE139" s="54">
        <v>0</v>
      </c>
      <c r="BF139" s="116">
        <f t="shared" si="46"/>
        <v>0</v>
      </c>
      <c r="BG139" s="277" t="str">
        <f t="shared" si="47"/>
        <v xml:space="preserve"> -</v>
      </c>
      <c r="BH139" s="811">
        <f t="shared" si="48"/>
        <v>27000</v>
      </c>
      <c r="BI139" s="812">
        <f t="shared" si="49"/>
        <v>0</v>
      </c>
      <c r="BJ139" s="812">
        <f t="shared" si="50"/>
        <v>0</v>
      </c>
      <c r="BK139" s="381">
        <f t="shared" si="51"/>
        <v>0</v>
      </c>
      <c r="BL139" s="277" t="str">
        <f t="shared" si="52"/>
        <v xml:space="preserve"> -</v>
      </c>
      <c r="BM139" s="462" t="s">
        <v>1531</v>
      </c>
      <c r="BN139" s="186" t="s">
        <v>1398</v>
      </c>
      <c r="BO139" s="187" t="s">
        <v>1953</v>
      </c>
    </row>
    <row r="140" spans="2:67" ht="30" customHeight="1">
      <c r="B140" s="803"/>
      <c r="C140" s="871"/>
      <c r="D140" s="922"/>
      <c r="E140" s="710"/>
      <c r="F140" s="633"/>
      <c r="G140" s="695"/>
      <c r="H140" s="695"/>
      <c r="I140" s="692"/>
      <c r="J140" s="807"/>
      <c r="K140" s="808"/>
      <c r="L140" s="110" t="s">
        <v>382</v>
      </c>
      <c r="M140" s="122">
        <v>2210708</v>
      </c>
      <c r="N140" s="110" t="s">
        <v>1542</v>
      </c>
      <c r="O140" s="34">
        <v>0</v>
      </c>
      <c r="P140" s="54">
        <v>48</v>
      </c>
      <c r="Q140" s="54">
        <v>12</v>
      </c>
      <c r="R140" s="308">
        <f t="shared" si="53"/>
        <v>0.25</v>
      </c>
      <c r="S140" s="54">
        <v>12</v>
      </c>
      <c r="T140" s="308">
        <f t="shared" si="54"/>
        <v>0.25</v>
      </c>
      <c r="U140" s="54">
        <v>12</v>
      </c>
      <c r="V140" s="310">
        <f t="shared" si="55"/>
        <v>0.25</v>
      </c>
      <c r="W140" s="41">
        <v>12</v>
      </c>
      <c r="X140" s="310">
        <f t="shared" si="56"/>
        <v>0.25</v>
      </c>
      <c r="Y140" s="48">
        <v>12</v>
      </c>
      <c r="Z140" s="49">
        <v>0</v>
      </c>
      <c r="AA140" s="49">
        <v>0</v>
      </c>
      <c r="AB140" s="252">
        <v>0</v>
      </c>
      <c r="AC140" s="233">
        <f t="shared" ref="AC140:AC165" si="57">IF(Q140=0," -",Y140/Q140)</f>
        <v>1</v>
      </c>
      <c r="AD140" s="568">
        <f t="shared" ref="AD140:AD165" si="58">IF(Q140=0," -",IF(AC140&gt;100%,100%,AC140))</f>
        <v>1</v>
      </c>
      <c r="AE140" s="79">
        <f t="shared" ref="AE140:AE165" si="59">IF(S140=0," -",Z140/S140)</f>
        <v>0</v>
      </c>
      <c r="AF140" s="568">
        <f t="shared" ref="AF140:AF165" si="60">IF(S140=0," -",IF(AE140&gt;100%,100%,AE140))</f>
        <v>0</v>
      </c>
      <c r="AG140" s="79">
        <f t="shared" ref="AG140:AG165" si="61">IF(U140=0," -",AA140/U140)</f>
        <v>0</v>
      </c>
      <c r="AH140" s="568">
        <f t="shared" ref="AH140:AH165" si="62">IF(U140=0," -",IF(AG140&gt;100%,100%,AG140))</f>
        <v>0</v>
      </c>
      <c r="AI140" s="79">
        <f t="shared" ref="AI140:AI165" si="63">IF(W140=0," -",AB140/W140)</f>
        <v>0</v>
      </c>
      <c r="AJ140" s="568">
        <f t="shared" ref="AJ140:AJ165" si="64">IF(W140=0," -",IF(AI140&gt;100%,100%,AI140))</f>
        <v>0</v>
      </c>
      <c r="AK140" s="925">
        <f>+SUM(Y140:AB140)/P140</f>
        <v>0.25</v>
      </c>
      <c r="AL140" s="926">
        <f t="shared" ref="AL140:AL165" si="65">+IF(AK140&gt;100%,100%,AK140)</f>
        <v>0.25</v>
      </c>
      <c r="AM140" s="927">
        <f t="shared" ref="AM140:AM165" si="66">+AL140</f>
        <v>0.25</v>
      </c>
      <c r="AN140" s="49">
        <v>0</v>
      </c>
      <c r="AO140" s="54">
        <v>0</v>
      </c>
      <c r="AP140" s="54">
        <v>38400</v>
      </c>
      <c r="AQ140" s="116" t="str">
        <f t="shared" si="40"/>
        <v xml:space="preserve"> -</v>
      </c>
      <c r="AR140" s="277">
        <f t="shared" si="41"/>
        <v>1</v>
      </c>
      <c r="AS140" s="49">
        <v>0</v>
      </c>
      <c r="AT140" s="54">
        <v>0</v>
      </c>
      <c r="AU140" s="54">
        <v>0</v>
      </c>
      <c r="AV140" s="116" t="str">
        <f t="shared" si="42"/>
        <v xml:space="preserve"> -</v>
      </c>
      <c r="AW140" s="277" t="str">
        <f t="shared" si="43"/>
        <v xml:space="preserve"> -</v>
      </c>
      <c r="AX140" s="48">
        <v>60000</v>
      </c>
      <c r="AY140" s="54">
        <v>0</v>
      </c>
      <c r="AZ140" s="54">
        <v>0</v>
      </c>
      <c r="BA140" s="116">
        <f t="shared" si="44"/>
        <v>0</v>
      </c>
      <c r="BB140" s="277" t="str">
        <f t="shared" si="45"/>
        <v xml:space="preserve"> -</v>
      </c>
      <c r="BC140" s="49">
        <v>50000</v>
      </c>
      <c r="BD140" s="54">
        <v>0</v>
      </c>
      <c r="BE140" s="54">
        <v>0</v>
      </c>
      <c r="BF140" s="116">
        <f t="shared" si="46"/>
        <v>0</v>
      </c>
      <c r="BG140" s="277" t="str">
        <f t="shared" si="47"/>
        <v xml:space="preserve"> -</v>
      </c>
      <c r="BH140" s="811">
        <f t="shared" si="48"/>
        <v>110000</v>
      </c>
      <c r="BI140" s="812">
        <f t="shared" si="49"/>
        <v>0</v>
      </c>
      <c r="BJ140" s="812">
        <f t="shared" si="50"/>
        <v>38400</v>
      </c>
      <c r="BK140" s="381">
        <f t="shared" si="51"/>
        <v>0</v>
      </c>
      <c r="BL140" s="277">
        <f t="shared" si="52"/>
        <v>1</v>
      </c>
      <c r="BM140" s="462" t="s">
        <v>1531</v>
      </c>
      <c r="BN140" s="186" t="s">
        <v>1398</v>
      </c>
      <c r="BO140" s="187" t="s">
        <v>1953</v>
      </c>
    </row>
    <row r="141" spans="2:67" ht="30" customHeight="1">
      <c r="B141" s="803"/>
      <c r="C141" s="871"/>
      <c r="D141" s="922"/>
      <c r="E141" s="710"/>
      <c r="F141" s="633"/>
      <c r="G141" s="695"/>
      <c r="H141" s="695"/>
      <c r="I141" s="692"/>
      <c r="J141" s="807"/>
      <c r="K141" s="808"/>
      <c r="L141" s="23" t="s">
        <v>383</v>
      </c>
      <c r="M141" s="123" t="s">
        <v>1219</v>
      </c>
      <c r="N141" s="23" t="s">
        <v>1543</v>
      </c>
      <c r="O141" s="34">
        <v>0</v>
      </c>
      <c r="P141" s="54">
        <v>1</v>
      </c>
      <c r="Q141" s="54">
        <v>0</v>
      </c>
      <c r="R141" s="308">
        <f t="shared" ref="R141:R165" si="67">+Q141/P141</f>
        <v>0</v>
      </c>
      <c r="S141" s="54">
        <v>1</v>
      </c>
      <c r="T141" s="308">
        <v>0.33</v>
      </c>
      <c r="U141" s="54">
        <v>1</v>
      </c>
      <c r="V141" s="310">
        <v>0.33</v>
      </c>
      <c r="W141" s="41">
        <v>1</v>
      </c>
      <c r="X141" s="310">
        <v>0.34</v>
      </c>
      <c r="Y141" s="48">
        <v>0</v>
      </c>
      <c r="Z141" s="49">
        <v>0</v>
      </c>
      <c r="AA141" s="49">
        <v>0</v>
      </c>
      <c r="AB141" s="252">
        <v>0</v>
      </c>
      <c r="AC141" s="233" t="str">
        <f t="shared" si="57"/>
        <v xml:space="preserve"> -</v>
      </c>
      <c r="AD141" s="568" t="str">
        <f t="shared" si="58"/>
        <v xml:space="preserve"> -</v>
      </c>
      <c r="AE141" s="79">
        <f t="shared" si="59"/>
        <v>0</v>
      </c>
      <c r="AF141" s="568">
        <f t="shared" si="60"/>
        <v>0</v>
      </c>
      <c r="AG141" s="79">
        <f t="shared" si="61"/>
        <v>0</v>
      </c>
      <c r="AH141" s="568">
        <f t="shared" si="62"/>
        <v>0</v>
      </c>
      <c r="AI141" s="79">
        <f t="shared" si="63"/>
        <v>0</v>
      </c>
      <c r="AJ141" s="568">
        <f t="shared" si="64"/>
        <v>0</v>
      </c>
      <c r="AK141" s="925">
        <f>+AVERAGE(Z141:AB141)/P141</f>
        <v>0</v>
      </c>
      <c r="AL141" s="926">
        <f t="shared" si="65"/>
        <v>0</v>
      </c>
      <c r="AM141" s="927">
        <f t="shared" si="66"/>
        <v>0</v>
      </c>
      <c r="AN141" s="49">
        <v>0</v>
      </c>
      <c r="AO141" s="54">
        <v>0</v>
      </c>
      <c r="AP141" s="54">
        <v>0</v>
      </c>
      <c r="AQ141" s="116" t="str">
        <f t="shared" ref="AQ141:AQ165" si="68">IF(AN141=0," -",AO141/AN141)</f>
        <v xml:space="preserve"> -</v>
      </c>
      <c r="AR141" s="277" t="str">
        <f t="shared" ref="AR141:AR165" si="69">IF(AP141=0," -",IF(AO141=0,100%,AP141/AO141))</f>
        <v xml:space="preserve"> -</v>
      </c>
      <c r="AS141" s="49">
        <v>0</v>
      </c>
      <c r="AT141" s="54">
        <v>0</v>
      </c>
      <c r="AU141" s="54">
        <v>0</v>
      </c>
      <c r="AV141" s="116" t="str">
        <f t="shared" ref="AV141:AV165" si="70">IF(AS141=0," -",AT141/AS141)</f>
        <v xml:space="preserve"> -</v>
      </c>
      <c r="AW141" s="277" t="str">
        <f t="shared" ref="AW141:AW165" si="71">IF(AU141=0," -",IF(AT141=0,100%,AU141/AT141))</f>
        <v xml:space="preserve"> -</v>
      </c>
      <c r="AX141" s="48">
        <v>0</v>
      </c>
      <c r="AY141" s="54">
        <v>0</v>
      </c>
      <c r="AZ141" s="54">
        <v>0</v>
      </c>
      <c r="BA141" s="116" t="str">
        <f t="shared" ref="BA141:BA165" si="72">IF(AX141=0," -",AY141/AX141)</f>
        <v xml:space="preserve"> -</v>
      </c>
      <c r="BB141" s="277" t="str">
        <f t="shared" ref="BB141:BB165" si="73">IF(AZ141=0," -",IF(AY141=0,100%,AZ141/AY141))</f>
        <v xml:space="preserve"> -</v>
      </c>
      <c r="BC141" s="49">
        <v>0</v>
      </c>
      <c r="BD141" s="54">
        <v>0</v>
      </c>
      <c r="BE141" s="54">
        <v>0</v>
      </c>
      <c r="BF141" s="116" t="str">
        <f t="shared" ref="BF141:BF165" si="74">IF(BC141=0," -",BD141/BC141)</f>
        <v xml:space="preserve"> -</v>
      </c>
      <c r="BG141" s="277" t="str">
        <f t="shared" ref="BG141:BG165" si="75">IF(BE141=0," -",IF(BD141=0,100%,BE141/BD141))</f>
        <v xml:space="preserve"> -</v>
      </c>
      <c r="BH141" s="811">
        <f t="shared" ref="BH141:BH165" si="76">+AN141+AS141+AX141+BC141</f>
        <v>0</v>
      </c>
      <c r="BI141" s="812">
        <f t="shared" ref="BI141:BI165" si="77">+AO141+AT141+AY141+BD141</f>
        <v>0</v>
      </c>
      <c r="BJ141" s="812">
        <f t="shared" ref="BJ141:BJ165" si="78">+AP141+AU141+AZ141+BE141</f>
        <v>0</v>
      </c>
      <c r="BK141" s="381" t="str">
        <f t="shared" ref="BK141:BK165" si="79">IF(BH141=0," -",BI141/BH141)</f>
        <v xml:space="preserve"> -</v>
      </c>
      <c r="BL141" s="277" t="str">
        <f t="shared" ref="BL141:BL165" si="80">IF(BJ141=0," -",IF(BI141=0,100%,BJ141/BI141))</f>
        <v xml:space="preserve"> -</v>
      </c>
      <c r="BM141" s="462" t="s">
        <v>1531</v>
      </c>
      <c r="BN141" s="186" t="s">
        <v>1398</v>
      </c>
      <c r="BO141" s="187" t="s">
        <v>1953</v>
      </c>
    </row>
    <row r="142" spans="2:67" ht="30" customHeight="1">
      <c r="B142" s="803"/>
      <c r="C142" s="871"/>
      <c r="D142" s="922"/>
      <c r="E142" s="710"/>
      <c r="F142" s="633"/>
      <c r="G142" s="695"/>
      <c r="H142" s="695"/>
      <c r="I142" s="692"/>
      <c r="J142" s="807"/>
      <c r="K142" s="808"/>
      <c r="L142" s="23" t="s">
        <v>384</v>
      </c>
      <c r="M142" s="123" t="s">
        <v>1219</v>
      </c>
      <c r="N142" s="23" t="s">
        <v>1544</v>
      </c>
      <c r="O142" s="34">
        <v>1</v>
      </c>
      <c r="P142" s="54">
        <v>1</v>
      </c>
      <c r="Q142" s="54">
        <v>1</v>
      </c>
      <c r="R142" s="308">
        <v>0.25</v>
      </c>
      <c r="S142" s="54">
        <v>1</v>
      </c>
      <c r="T142" s="308">
        <v>0.25</v>
      </c>
      <c r="U142" s="54">
        <v>1</v>
      </c>
      <c r="V142" s="310">
        <v>0.25</v>
      </c>
      <c r="W142" s="41">
        <v>1</v>
      </c>
      <c r="X142" s="310">
        <v>0.25</v>
      </c>
      <c r="Y142" s="48">
        <v>1</v>
      </c>
      <c r="Z142" s="49">
        <v>0</v>
      </c>
      <c r="AA142" s="49">
        <v>0</v>
      </c>
      <c r="AB142" s="252">
        <v>0</v>
      </c>
      <c r="AC142" s="233">
        <f t="shared" si="57"/>
        <v>1</v>
      </c>
      <c r="AD142" s="568">
        <f t="shared" si="58"/>
        <v>1</v>
      </c>
      <c r="AE142" s="79">
        <f t="shared" si="59"/>
        <v>0</v>
      </c>
      <c r="AF142" s="568">
        <f t="shared" si="60"/>
        <v>0</v>
      </c>
      <c r="AG142" s="79">
        <f t="shared" si="61"/>
        <v>0</v>
      </c>
      <c r="AH142" s="568">
        <f t="shared" si="62"/>
        <v>0</v>
      </c>
      <c r="AI142" s="79">
        <f t="shared" si="63"/>
        <v>0</v>
      </c>
      <c r="AJ142" s="568">
        <f t="shared" si="64"/>
        <v>0</v>
      </c>
      <c r="AK142" s="925">
        <f t="shared" ref="AK142:AK161" si="81">+AVERAGE(Y142:AB142)/P142</f>
        <v>0.25</v>
      </c>
      <c r="AL142" s="926">
        <f t="shared" si="65"/>
        <v>0.25</v>
      </c>
      <c r="AM142" s="927">
        <f t="shared" si="66"/>
        <v>0.25</v>
      </c>
      <c r="AN142" s="49">
        <v>0</v>
      </c>
      <c r="AO142" s="54">
        <v>0</v>
      </c>
      <c r="AP142" s="54">
        <v>0</v>
      </c>
      <c r="AQ142" s="116" t="str">
        <f t="shared" si="68"/>
        <v xml:space="preserve"> -</v>
      </c>
      <c r="AR142" s="277" t="str">
        <f t="shared" si="69"/>
        <v xml:space="preserve"> -</v>
      </c>
      <c r="AS142" s="49">
        <v>0</v>
      </c>
      <c r="AT142" s="54">
        <v>0</v>
      </c>
      <c r="AU142" s="54">
        <v>0</v>
      </c>
      <c r="AV142" s="116" t="str">
        <f t="shared" si="70"/>
        <v xml:space="preserve"> -</v>
      </c>
      <c r="AW142" s="277" t="str">
        <f t="shared" si="71"/>
        <v xml:space="preserve"> -</v>
      </c>
      <c r="AX142" s="48">
        <v>0</v>
      </c>
      <c r="AY142" s="54">
        <v>0</v>
      </c>
      <c r="AZ142" s="54">
        <v>0</v>
      </c>
      <c r="BA142" s="116" t="str">
        <f t="shared" si="72"/>
        <v xml:space="preserve"> -</v>
      </c>
      <c r="BB142" s="277" t="str">
        <f t="shared" si="73"/>
        <v xml:space="preserve"> -</v>
      </c>
      <c r="BC142" s="49">
        <v>0</v>
      </c>
      <c r="BD142" s="54">
        <v>0</v>
      </c>
      <c r="BE142" s="54">
        <v>0</v>
      </c>
      <c r="BF142" s="116" t="str">
        <f t="shared" si="74"/>
        <v xml:space="preserve"> -</v>
      </c>
      <c r="BG142" s="277" t="str">
        <f t="shared" si="75"/>
        <v xml:space="preserve"> -</v>
      </c>
      <c r="BH142" s="811">
        <f t="shared" si="76"/>
        <v>0</v>
      </c>
      <c r="BI142" s="812">
        <f t="shared" si="77"/>
        <v>0</v>
      </c>
      <c r="BJ142" s="812">
        <f t="shared" si="78"/>
        <v>0</v>
      </c>
      <c r="BK142" s="381" t="str">
        <f t="shared" si="79"/>
        <v xml:space="preserve"> -</v>
      </c>
      <c r="BL142" s="277" t="str">
        <f t="shared" si="80"/>
        <v xml:space="preserve"> -</v>
      </c>
      <c r="BM142" s="462" t="s">
        <v>1531</v>
      </c>
      <c r="BN142" s="186" t="s">
        <v>1398</v>
      </c>
      <c r="BO142" s="187" t="s">
        <v>1953</v>
      </c>
    </row>
    <row r="143" spans="2:67" ht="45.75" customHeight="1">
      <c r="B143" s="803"/>
      <c r="C143" s="871"/>
      <c r="D143" s="922"/>
      <c r="E143" s="710"/>
      <c r="F143" s="633"/>
      <c r="G143" s="695"/>
      <c r="H143" s="695"/>
      <c r="I143" s="692"/>
      <c r="J143" s="807"/>
      <c r="K143" s="808"/>
      <c r="L143" s="23" t="s">
        <v>385</v>
      </c>
      <c r="M143" s="123">
        <v>2210708</v>
      </c>
      <c r="N143" s="23" t="s">
        <v>1545</v>
      </c>
      <c r="O143" s="34">
        <v>0</v>
      </c>
      <c r="P143" s="54">
        <v>1</v>
      </c>
      <c r="Q143" s="54">
        <v>0</v>
      </c>
      <c r="R143" s="308">
        <f t="shared" si="67"/>
        <v>0</v>
      </c>
      <c r="S143" s="54">
        <v>1</v>
      </c>
      <c r="T143" s="308">
        <f t="shared" ref="T143:T165" si="82">+S143/P143</f>
        <v>1</v>
      </c>
      <c r="U143" s="54">
        <v>0</v>
      </c>
      <c r="V143" s="310">
        <f t="shared" ref="V143:V165" si="83">+U143/P143</f>
        <v>0</v>
      </c>
      <c r="W143" s="41">
        <v>0</v>
      </c>
      <c r="X143" s="310">
        <f t="shared" ref="X143:X165" si="84">+W143/P143</f>
        <v>0</v>
      </c>
      <c r="Y143" s="48">
        <v>0</v>
      </c>
      <c r="Z143" s="49">
        <v>0</v>
      </c>
      <c r="AA143" s="49">
        <v>0</v>
      </c>
      <c r="AB143" s="252">
        <v>0</v>
      </c>
      <c r="AC143" s="233" t="str">
        <f t="shared" si="57"/>
        <v xml:space="preserve"> -</v>
      </c>
      <c r="AD143" s="568" t="str">
        <f t="shared" si="58"/>
        <v xml:space="preserve"> -</v>
      </c>
      <c r="AE143" s="79">
        <f t="shared" si="59"/>
        <v>0</v>
      </c>
      <c r="AF143" s="568">
        <f t="shared" si="60"/>
        <v>0</v>
      </c>
      <c r="AG143" s="79" t="str">
        <f t="shared" si="61"/>
        <v xml:space="preserve"> -</v>
      </c>
      <c r="AH143" s="568" t="str">
        <f t="shared" si="62"/>
        <v xml:space="preserve"> -</v>
      </c>
      <c r="AI143" s="79" t="str">
        <f t="shared" si="63"/>
        <v xml:space="preserve"> -</v>
      </c>
      <c r="AJ143" s="568" t="str">
        <f t="shared" si="64"/>
        <v xml:space="preserve"> -</v>
      </c>
      <c r="AK143" s="925">
        <f>+SUM(Y143:AB143)/P143</f>
        <v>0</v>
      </c>
      <c r="AL143" s="926">
        <f t="shared" si="65"/>
        <v>0</v>
      </c>
      <c r="AM143" s="927">
        <f t="shared" si="66"/>
        <v>0</v>
      </c>
      <c r="AN143" s="49">
        <v>0</v>
      </c>
      <c r="AO143" s="54">
        <v>0</v>
      </c>
      <c r="AP143" s="54">
        <v>0</v>
      </c>
      <c r="AQ143" s="116" t="str">
        <f t="shared" si="68"/>
        <v xml:space="preserve"> -</v>
      </c>
      <c r="AR143" s="277" t="str">
        <f t="shared" si="69"/>
        <v xml:space="preserve"> -</v>
      </c>
      <c r="AS143" s="49">
        <v>0</v>
      </c>
      <c r="AT143" s="54">
        <v>0</v>
      </c>
      <c r="AU143" s="54">
        <v>0</v>
      </c>
      <c r="AV143" s="116" t="str">
        <f t="shared" si="70"/>
        <v xml:space="preserve"> -</v>
      </c>
      <c r="AW143" s="277" t="str">
        <f t="shared" si="71"/>
        <v xml:space="preserve"> -</v>
      </c>
      <c r="AX143" s="48">
        <v>0</v>
      </c>
      <c r="AY143" s="54">
        <v>0</v>
      </c>
      <c r="AZ143" s="54">
        <v>0</v>
      </c>
      <c r="BA143" s="116" t="str">
        <f t="shared" si="72"/>
        <v xml:space="preserve"> -</v>
      </c>
      <c r="BB143" s="277" t="str">
        <f t="shared" si="73"/>
        <v xml:space="preserve"> -</v>
      </c>
      <c r="BC143" s="49">
        <v>0</v>
      </c>
      <c r="BD143" s="54">
        <v>0</v>
      </c>
      <c r="BE143" s="54">
        <v>0</v>
      </c>
      <c r="BF143" s="116" t="str">
        <f t="shared" si="74"/>
        <v xml:space="preserve"> -</v>
      </c>
      <c r="BG143" s="277" t="str">
        <f t="shared" si="75"/>
        <v xml:space="preserve"> -</v>
      </c>
      <c r="BH143" s="811">
        <f t="shared" si="76"/>
        <v>0</v>
      </c>
      <c r="BI143" s="812">
        <f t="shared" si="77"/>
        <v>0</v>
      </c>
      <c r="BJ143" s="812">
        <f t="shared" si="78"/>
        <v>0</v>
      </c>
      <c r="BK143" s="381" t="str">
        <f t="shared" si="79"/>
        <v xml:space="preserve"> -</v>
      </c>
      <c r="BL143" s="277" t="str">
        <f t="shared" si="80"/>
        <v xml:space="preserve"> -</v>
      </c>
      <c r="BM143" s="462" t="s">
        <v>1531</v>
      </c>
      <c r="BN143" s="186" t="s">
        <v>1398</v>
      </c>
      <c r="BO143" s="187" t="s">
        <v>1953</v>
      </c>
    </row>
    <row r="144" spans="2:67" ht="45.75" customHeight="1" thickBot="1">
      <c r="B144" s="803"/>
      <c r="C144" s="871"/>
      <c r="D144" s="922"/>
      <c r="E144" s="710"/>
      <c r="F144" s="633"/>
      <c r="G144" s="695"/>
      <c r="H144" s="695"/>
      <c r="I144" s="692"/>
      <c r="J144" s="843"/>
      <c r="K144" s="814"/>
      <c r="L144" s="112" t="s">
        <v>386</v>
      </c>
      <c r="M144" s="125" t="s">
        <v>1219</v>
      </c>
      <c r="N144" s="112" t="s">
        <v>1546</v>
      </c>
      <c r="O144" s="38">
        <v>12643</v>
      </c>
      <c r="P144" s="98">
        <v>60000</v>
      </c>
      <c r="Q144" s="98">
        <v>0</v>
      </c>
      <c r="R144" s="311">
        <f t="shared" si="67"/>
        <v>0</v>
      </c>
      <c r="S144" s="98">
        <v>20000</v>
      </c>
      <c r="T144" s="311">
        <f t="shared" si="82"/>
        <v>0.33333333333333331</v>
      </c>
      <c r="U144" s="98">
        <v>20000</v>
      </c>
      <c r="V144" s="312">
        <f t="shared" si="83"/>
        <v>0.33333333333333331</v>
      </c>
      <c r="W144" s="44">
        <v>20000</v>
      </c>
      <c r="X144" s="312">
        <f t="shared" si="84"/>
        <v>0.33333333333333331</v>
      </c>
      <c r="Y144" s="56">
        <v>0</v>
      </c>
      <c r="Z144" s="57">
        <v>12000</v>
      </c>
      <c r="AA144" s="57">
        <v>0</v>
      </c>
      <c r="AB144" s="254">
        <v>0</v>
      </c>
      <c r="AC144" s="829" t="str">
        <f t="shared" si="57"/>
        <v xml:space="preserve"> -</v>
      </c>
      <c r="AD144" s="565" t="str">
        <f t="shared" si="58"/>
        <v xml:space="preserve"> -</v>
      </c>
      <c r="AE144" s="107">
        <f t="shared" si="59"/>
        <v>0.6</v>
      </c>
      <c r="AF144" s="565">
        <f t="shared" si="60"/>
        <v>0.6</v>
      </c>
      <c r="AG144" s="107">
        <f t="shared" si="61"/>
        <v>0</v>
      </c>
      <c r="AH144" s="565">
        <f t="shared" si="62"/>
        <v>0</v>
      </c>
      <c r="AI144" s="107">
        <f t="shared" si="63"/>
        <v>0</v>
      </c>
      <c r="AJ144" s="565">
        <f t="shared" si="64"/>
        <v>0</v>
      </c>
      <c r="AK144" s="936">
        <f>+SUM(Y144:AB144)/P144</f>
        <v>0.2</v>
      </c>
      <c r="AL144" s="937">
        <f t="shared" si="65"/>
        <v>0.2</v>
      </c>
      <c r="AM144" s="938">
        <f t="shared" si="66"/>
        <v>0.2</v>
      </c>
      <c r="AN144" s="57">
        <v>0</v>
      </c>
      <c r="AO144" s="86">
        <v>0</v>
      </c>
      <c r="AP144" s="86">
        <v>0</v>
      </c>
      <c r="AQ144" s="116" t="str">
        <f t="shared" si="68"/>
        <v xml:space="preserve"> -</v>
      </c>
      <c r="AR144" s="277" t="str">
        <f t="shared" si="69"/>
        <v xml:space="preserve"> -</v>
      </c>
      <c r="AS144" s="57">
        <v>60000</v>
      </c>
      <c r="AT144" s="86">
        <v>60000</v>
      </c>
      <c r="AU144" s="86">
        <v>0</v>
      </c>
      <c r="AV144" s="116">
        <f t="shared" si="70"/>
        <v>1</v>
      </c>
      <c r="AW144" s="277" t="str">
        <f t="shared" si="71"/>
        <v xml:space="preserve"> -</v>
      </c>
      <c r="AX144" s="56">
        <v>0</v>
      </c>
      <c r="AY144" s="86">
        <v>0</v>
      </c>
      <c r="AZ144" s="86">
        <v>0</v>
      </c>
      <c r="BA144" s="116" t="str">
        <f t="shared" si="72"/>
        <v xml:space="preserve"> -</v>
      </c>
      <c r="BB144" s="277" t="str">
        <f t="shared" si="73"/>
        <v xml:space="preserve"> -</v>
      </c>
      <c r="BC144" s="57">
        <v>0</v>
      </c>
      <c r="BD144" s="86">
        <v>0</v>
      </c>
      <c r="BE144" s="86">
        <v>0</v>
      </c>
      <c r="BF144" s="116" t="str">
        <f t="shared" si="74"/>
        <v xml:space="preserve"> -</v>
      </c>
      <c r="BG144" s="277" t="str">
        <f t="shared" si="75"/>
        <v xml:space="preserve"> -</v>
      </c>
      <c r="BH144" s="811">
        <f t="shared" si="76"/>
        <v>60000</v>
      </c>
      <c r="BI144" s="812">
        <f t="shared" si="77"/>
        <v>60000</v>
      </c>
      <c r="BJ144" s="812">
        <f t="shared" si="78"/>
        <v>0</v>
      </c>
      <c r="BK144" s="381">
        <f t="shared" si="79"/>
        <v>1</v>
      </c>
      <c r="BL144" s="277" t="str">
        <f t="shared" si="80"/>
        <v xml:space="preserve"> -</v>
      </c>
      <c r="BM144" s="832" t="s">
        <v>1531</v>
      </c>
      <c r="BN144" s="833" t="s">
        <v>1398</v>
      </c>
      <c r="BO144" s="834" t="s">
        <v>1953</v>
      </c>
    </row>
    <row r="145" spans="2:67" ht="30" customHeight="1">
      <c r="B145" s="803"/>
      <c r="C145" s="871"/>
      <c r="D145" s="922"/>
      <c r="E145" s="710"/>
      <c r="F145" s="633"/>
      <c r="G145" s="695"/>
      <c r="H145" s="695"/>
      <c r="I145" s="692"/>
      <c r="J145" s="793">
        <f>+RESUMEN!J59</f>
        <v>0.15277777777777776</v>
      </c>
      <c r="K145" s="794" t="s">
        <v>407</v>
      </c>
      <c r="L145" s="111" t="s">
        <v>387</v>
      </c>
      <c r="M145" s="127">
        <v>2210708</v>
      </c>
      <c r="N145" s="111" t="s">
        <v>1547</v>
      </c>
      <c r="O145" s="33">
        <v>0</v>
      </c>
      <c r="P145" s="84">
        <v>4</v>
      </c>
      <c r="Q145" s="84">
        <v>1</v>
      </c>
      <c r="R145" s="307">
        <f t="shared" si="67"/>
        <v>0.25</v>
      </c>
      <c r="S145" s="84">
        <v>1</v>
      </c>
      <c r="T145" s="307">
        <f t="shared" si="82"/>
        <v>0.25</v>
      </c>
      <c r="U145" s="84">
        <v>1</v>
      </c>
      <c r="V145" s="309">
        <f t="shared" si="83"/>
        <v>0.25</v>
      </c>
      <c r="W145" s="40">
        <v>1</v>
      </c>
      <c r="X145" s="316">
        <f t="shared" si="84"/>
        <v>0.25</v>
      </c>
      <c r="Y145" s="46">
        <v>1</v>
      </c>
      <c r="Z145" s="47">
        <v>0</v>
      </c>
      <c r="AA145" s="47">
        <v>0</v>
      </c>
      <c r="AB145" s="251">
        <v>0</v>
      </c>
      <c r="AC145" s="231">
        <f t="shared" si="57"/>
        <v>1</v>
      </c>
      <c r="AD145" s="795">
        <f t="shared" si="58"/>
        <v>1</v>
      </c>
      <c r="AE145" s="87">
        <f t="shared" si="59"/>
        <v>0</v>
      </c>
      <c r="AF145" s="795">
        <f t="shared" si="60"/>
        <v>0</v>
      </c>
      <c r="AG145" s="87">
        <f t="shared" si="61"/>
        <v>0</v>
      </c>
      <c r="AH145" s="795">
        <f t="shared" si="62"/>
        <v>0</v>
      </c>
      <c r="AI145" s="87">
        <f t="shared" si="63"/>
        <v>0</v>
      </c>
      <c r="AJ145" s="795">
        <f t="shared" si="64"/>
        <v>0</v>
      </c>
      <c r="AK145" s="919">
        <f>+SUM(Y145:AB145)/P145</f>
        <v>0.25</v>
      </c>
      <c r="AL145" s="920">
        <f t="shared" si="65"/>
        <v>0.25</v>
      </c>
      <c r="AM145" s="921">
        <f t="shared" si="66"/>
        <v>0.25</v>
      </c>
      <c r="AN145" s="46">
        <v>0</v>
      </c>
      <c r="AO145" s="84">
        <v>0</v>
      </c>
      <c r="AP145" s="84">
        <v>8000</v>
      </c>
      <c r="AQ145" s="135" t="str">
        <f t="shared" si="68"/>
        <v xml:space="preserve"> -</v>
      </c>
      <c r="AR145" s="283">
        <f t="shared" si="69"/>
        <v>1</v>
      </c>
      <c r="AS145" s="47">
        <v>20000</v>
      </c>
      <c r="AT145" s="84">
        <v>0</v>
      </c>
      <c r="AU145" s="84">
        <v>0</v>
      </c>
      <c r="AV145" s="135">
        <f t="shared" si="70"/>
        <v>0</v>
      </c>
      <c r="AW145" s="283" t="str">
        <f t="shared" si="71"/>
        <v xml:space="preserve"> -</v>
      </c>
      <c r="AX145" s="46">
        <v>31350</v>
      </c>
      <c r="AY145" s="84">
        <v>0</v>
      </c>
      <c r="AZ145" s="84">
        <v>0</v>
      </c>
      <c r="BA145" s="135">
        <f t="shared" si="72"/>
        <v>0</v>
      </c>
      <c r="BB145" s="283" t="str">
        <f t="shared" si="73"/>
        <v xml:space="preserve"> -</v>
      </c>
      <c r="BC145" s="47">
        <v>32760</v>
      </c>
      <c r="BD145" s="84">
        <v>0</v>
      </c>
      <c r="BE145" s="84">
        <v>0</v>
      </c>
      <c r="BF145" s="135">
        <f t="shared" si="74"/>
        <v>0</v>
      </c>
      <c r="BG145" s="283" t="str">
        <f t="shared" si="75"/>
        <v xml:space="preserve"> -</v>
      </c>
      <c r="BH145" s="798">
        <f t="shared" si="76"/>
        <v>84110</v>
      </c>
      <c r="BI145" s="799">
        <f t="shared" si="77"/>
        <v>0</v>
      </c>
      <c r="BJ145" s="799">
        <f t="shared" si="78"/>
        <v>8000</v>
      </c>
      <c r="BK145" s="380">
        <f t="shared" si="79"/>
        <v>0</v>
      </c>
      <c r="BL145" s="283">
        <f t="shared" si="80"/>
        <v>1</v>
      </c>
      <c r="BM145" s="837" t="s">
        <v>1531</v>
      </c>
      <c r="BN145" s="838" t="s">
        <v>1398</v>
      </c>
      <c r="BO145" s="839" t="s">
        <v>1953</v>
      </c>
    </row>
    <row r="146" spans="2:67" ht="30" customHeight="1">
      <c r="B146" s="803"/>
      <c r="C146" s="871"/>
      <c r="D146" s="922"/>
      <c r="E146" s="710"/>
      <c r="F146" s="633"/>
      <c r="G146" s="695"/>
      <c r="H146" s="695"/>
      <c r="I146" s="692"/>
      <c r="J146" s="807"/>
      <c r="K146" s="808"/>
      <c r="L146" s="110" t="s">
        <v>388</v>
      </c>
      <c r="M146" s="122">
        <v>2210708</v>
      </c>
      <c r="N146" s="110" t="s">
        <v>1548</v>
      </c>
      <c r="O146" s="34">
        <v>0</v>
      </c>
      <c r="P146" s="54">
        <v>6</v>
      </c>
      <c r="Q146" s="54">
        <v>1</v>
      </c>
      <c r="R146" s="308">
        <f t="shared" si="67"/>
        <v>0.16666666666666666</v>
      </c>
      <c r="S146" s="54">
        <v>2</v>
      </c>
      <c r="T146" s="308">
        <f t="shared" si="82"/>
        <v>0.33333333333333331</v>
      </c>
      <c r="U146" s="54">
        <v>1</v>
      </c>
      <c r="V146" s="310">
        <f t="shared" si="83"/>
        <v>0.16666666666666666</v>
      </c>
      <c r="W146" s="41">
        <v>2</v>
      </c>
      <c r="X146" s="317">
        <f t="shared" si="84"/>
        <v>0.33333333333333331</v>
      </c>
      <c r="Y146" s="48">
        <v>1</v>
      </c>
      <c r="Z146" s="49">
        <v>0</v>
      </c>
      <c r="AA146" s="49">
        <v>0</v>
      </c>
      <c r="AB146" s="252">
        <v>0</v>
      </c>
      <c r="AC146" s="233">
        <f t="shared" si="57"/>
        <v>1</v>
      </c>
      <c r="AD146" s="568">
        <f t="shared" si="58"/>
        <v>1</v>
      </c>
      <c r="AE146" s="79">
        <f t="shared" si="59"/>
        <v>0</v>
      </c>
      <c r="AF146" s="568">
        <f t="shared" si="60"/>
        <v>0</v>
      </c>
      <c r="AG146" s="79">
        <f t="shared" si="61"/>
        <v>0</v>
      </c>
      <c r="AH146" s="568">
        <f t="shared" si="62"/>
        <v>0</v>
      </c>
      <c r="AI146" s="79">
        <f t="shared" si="63"/>
        <v>0</v>
      </c>
      <c r="AJ146" s="568">
        <f t="shared" si="64"/>
        <v>0</v>
      </c>
      <c r="AK146" s="925">
        <f>+SUM(Y146:AB146)/P146</f>
        <v>0.16666666666666666</v>
      </c>
      <c r="AL146" s="926">
        <f t="shared" si="65"/>
        <v>0.16666666666666666</v>
      </c>
      <c r="AM146" s="927">
        <f t="shared" si="66"/>
        <v>0.16666666666666666</v>
      </c>
      <c r="AN146" s="48">
        <v>0</v>
      </c>
      <c r="AO146" s="54">
        <v>0</v>
      </c>
      <c r="AP146" s="54">
        <v>1000</v>
      </c>
      <c r="AQ146" s="116" t="str">
        <f t="shared" si="68"/>
        <v xml:space="preserve"> -</v>
      </c>
      <c r="AR146" s="277">
        <f t="shared" si="69"/>
        <v>1</v>
      </c>
      <c r="AS146" s="49">
        <v>0</v>
      </c>
      <c r="AT146" s="54">
        <v>0</v>
      </c>
      <c r="AU146" s="54">
        <v>0</v>
      </c>
      <c r="AV146" s="116" t="str">
        <f t="shared" si="70"/>
        <v xml:space="preserve"> -</v>
      </c>
      <c r="AW146" s="277" t="str">
        <f t="shared" si="71"/>
        <v xml:space="preserve"> -</v>
      </c>
      <c r="AX146" s="48">
        <v>7315</v>
      </c>
      <c r="AY146" s="54">
        <v>0</v>
      </c>
      <c r="AZ146" s="54">
        <v>0</v>
      </c>
      <c r="BA146" s="116">
        <f t="shared" si="72"/>
        <v>0</v>
      </c>
      <c r="BB146" s="277" t="str">
        <f t="shared" si="73"/>
        <v xml:space="preserve"> -</v>
      </c>
      <c r="BC146" s="49">
        <v>7644</v>
      </c>
      <c r="BD146" s="54">
        <v>0</v>
      </c>
      <c r="BE146" s="54">
        <v>0</v>
      </c>
      <c r="BF146" s="116">
        <f t="shared" si="74"/>
        <v>0</v>
      </c>
      <c r="BG146" s="277" t="str">
        <f t="shared" si="75"/>
        <v xml:space="preserve"> -</v>
      </c>
      <c r="BH146" s="811">
        <f t="shared" si="76"/>
        <v>14959</v>
      </c>
      <c r="BI146" s="812">
        <f t="shared" si="77"/>
        <v>0</v>
      </c>
      <c r="BJ146" s="812">
        <f t="shared" si="78"/>
        <v>1000</v>
      </c>
      <c r="BK146" s="381">
        <f t="shared" si="79"/>
        <v>0</v>
      </c>
      <c r="BL146" s="277">
        <f t="shared" si="80"/>
        <v>1</v>
      </c>
      <c r="BM146" s="462" t="s">
        <v>1531</v>
      </c>
      <c r="BN146" s="186" t="s">
        <v>1398</v>
      </c>
      <c r="BO146" s="187" t="s">
        <v>1953</v>
      </c>
    </row>
    <row r="147" spans="2:67" ht="30" customHeight="1">
      <c r="B147" s="803"/>
      <c r="C147" s="871"/>
      <c r="D147" s="922"/>
      <c r="E147" s="710"/>
      <c r="F147" s="633"/>
      <c r="G147" s="695"/>
      <c r="H147" s="695"/>
      <c r="I147" s="692"/>
      <c r="J147" s="807"/>
      <c r="K147" s="808"/>
      <c r="L147" s="23" t="s">
        <v>389</v>
      </c>
      <c r="M147" s="123" t="s">
        <v>1219</v>
      </c>
      <c r="N147" s="23" t="s">
        <v>1549</v>
      </c>
      <c r="O147" s="37">
        <v>0.1</v>
      </c>
      <c r="P147" s="79">
        <v>0.3</v>
      </c>
      <c r="Q147" s="79">
        <v>0</v>
      </c>
      <c r="R147" s="308">
        <f t="shared" si="67"/>
        <v>0</v>
      </c>
      <c r="S147" s="79">
        <v>0.1</v>
      </c>
      <c r="T147" s="308">
        <f t="shared" si="82"/>
        <v>0.33333333333333337</v>
      </c>
      <c r="U147" s="79">
        <v>0.2</v>
      </c>
      <c r="V147" s="310">
        <f t="shared" si="83"/>
        <v>0.66666666666666674</v>
      </c>
      <c r="W147" s="116">
        <v>0</v>
      </c>
      <c r="X147" s="317">
        <f t="shared" si="84"/>
        <v>0</v>
      </c>
      <c r="Y147" s="233">
        <v>0</v>
      </c>
      <c r="Z147" s="230">
        <v>0</v>
      </c>
      <c r="AA147" s="230">
        <v>0</v>
      </c>
      <c r="AB147" s="253">
        <v>0</v>
      </c>
      <c r="AC147" s="233" t="str">
        <f t="shared" si="57"/>
        <v xml:space="preserve"> -</v>
      </c>
      <c r="AD147" s="568" t="str">
        <f t="shared" si="58"/>
        <v xml:space="preserve"> -</v>
      </c>
      <c r="AE147" s="79">
        <f t="shared" si="59"/>
        <v>0</v>
      </c>
      <c r="AF147" s="568">
        <f t="shared" si="60"/>
        <v>0</v>
      </c>
      <c r="AG147" s="79">
        <f t="shared" si="61"/>
        <v>0</v>
      </c>
      <c r="AH147" s="568">
        <f t="shared" si="62"/>
        <v>0</v>
      </c>
      <c r="AI147" s="79" t="str">
        <f t="shared" si="63"/>
        <v xml:space="preserve"> -</v>
      </c>
      <c r="AJ147" s="568" t="str">
        <f t="shared" si="64"/>
        <v xml:space="preserve"> -</v>
      </c>
      <c r="AK147" s="925">
        <f>+SUM(Y147:AB147)/P147</f>
        <v>0</v>
      </c>
      <c r="AL147" s="926">
        <f t="shared" si="65"/>
        <v>0</v>
      </c>
      <c r="AM147" s="927">
        <f t="shared" si="66"/>
        <v>0</v>
      </c>
      <c r="AN147" s="48">
        <v>0</v>
      </c>
      <c r="AO147" s="54">
        <v>0</v>
      </c>
      <c r="AP147" s="54">
        <v>0</v>
      </c>
      <c r="AQ147" s="116" t="str">
        <f t="shared" si="68"/>
        <v xml:space="preserve"> -</v>
      </c>
      <c r="AR147" s="277" t="str">
        <f t="shared" si="69"/>
        <v xml:space="preserve"> -</v>
      </c>
      <c r="AS147" s="49">
        <v>0</v>
      </c>
      <c r="AT147" s="54">
        <v>0</v>
      </c>
      <c r="AU147" s="54">
        <v>0</v>
      </c>
      <c r="AV147" s="116" t="str">
        <f t="shared" si="70"/>
        <v xml:space="preserve"> -</v>
      </c>
      <c r="AW147" s="277" t="str">
        <f t="shared" si="71"/>
        <v xml:space="preserve"> -</v>
      </c>
      <c r="AX147" s="48">
        <v>0</v>
      </c>
      <c r="AY147" s="54">
        <v>0</v>
      </c>
      <c r="AZ147" s="54">
        <v>0</v>
      </c>
      <c r="BA147" s="116" t="str">
        <f t="shared" si="72"/>
        <v xml:space="preserve"> -</v>
      </c>
      <c r="BB147" s="277" t="str">
        <f t="shared" si="73"/>
        <v xml:space="preserve"> -</v>
      </c>
      <c r="BC147" s="49">
        <v>0</v>
      </c>
      <c r="BD147" s="54">
        <v>0</v>
      </c>
      <c r="BE147" s="54">
        <v>0</v>
      </c>
      <c r="BF147" s="116" t="str">
        <f t="shared" si="74"/>
        <v xml:space="preserve"> -</v>
      </c>
      <c r="BG147" s="277" t="str">
        <f t="shared" si="75"/>
        <v xml:space="preserve"> -</v>
      </c>
      <c r="BH147" s="811">
        <f t="shared" si="76"/>
        <v>0</v>
      </c>
      <c r="BI147" s="812">
        <f t="shared" si="77"/>
        <v>0</v>
      </c>
      <c r="BJ147" s="812">
        <f t="shared" si="78"/>
        <v>0</v>
      </c>
      <c r="BK147" s="381" t="str">
        <f t="shared" si="79"/>
        <v xml:space="preserve"> -</v>
      </c>
      <c r="BL147" s="277" t="str">
        <f t="shared" si="80"/>
        <v xml:space="preserve"> -</v>
      </c>
      <c r="BM147" s="462" t="s">
        <v>1531</v>
      </c>
      <c r="BN147" s="186" t="s">
        <v>1398</v>
      </c>
      <c r="BO147" s="187" t="s">
        <v>1953</v>
      </c>
    </row>
    <row r="148" spans="2:67" ht="30" customHeight="1">
      <c r="B148" s="803"/>
      <c r="C148" s="871"/>
      <c r="D148" s="922"/>
      <c r="E148" s="710"/>
      <c r="F148" s="633"/>
      <c r="G148" s="695"/>
      <c r="H148" s="695"/>
      <c r="I148" s="692"/>
      <c r="J148" s="807"/>
      <c r="K148" s="808"/>
      <c r="L148" s="23" t="s">
        <v>432</v>
      </c>
      <c r="M148" s="123">
        <v>2210708</v>
      </c>
      <c r="N148" s="23" t="s">
        <v>1550</v>
      </c>
      <c r="O148" s="34">
        <v>1</v>
      </c>
      <c r="P148" s="54">
        <v>1</v>
      </c>
      <c r="Q148" s="54">
        <v>1</v>
      </c>
      <c r="R148" s="308">
        <v>0.25</v>
      </c>
      <c r="S148" s="54">
        <v>1</v>
      </c>
      <c r="T148" s="308">
        <v>0.25</v>
      </c>
      <c r="U148" s="54">
        <v>1</v>
      </c>
      <c r="V148" s="310">
        <v>0.25</v>
      </c>
      <c r="W148" s="41">
        <v>1</v>
      </c>
      <c r="X148" s="317">
        <v>0.25</v>
      </c>
      <c r="Y148" s="48">
        <v>1</v>
      </c>
      <c r="Z148" s="49">
        <v>0</v>
      </c>
      <c r="AA148" s="49">
        <v>0</v>
      </c>
      <c r="AB148" s="252">
        <v>0</v>
      </c>
      <c r="AC148" s="233">
        <f t="shared" si="57"/>
        <v>1</v>
      </c>
      <c r="AD148" s="568">
        <f t="shared" si="58"/>
        <v>1</v>
      </c>
      <c r="AE148" s="79">
        <f t="shared" si="59"/>
        <v>0</v>
      </c>
      <c r="AF148" s="568">
        <f t="shared" si="60"/>
        <v>0</v>
      </c>
      <c r="AG148" s="79">
        <f t="shared" si="61"/>
        <v>0</v>
      </c>
      <c r="AH148" s="568">
        <f t="shared" si="62"/>
        <v>0</v>
      </c>
      <c r="AI148" s="79">
        <f t="shared" si="63"/>
        <v>0</v>
      </c>
      <c r="AJ148" s="568">
        <f t="shared" si="64"/>
        <v>0</v>
      </c>
      <c r="AK148" s="925">
        <f t="shared" si="81"/>
        <v>0.25</v>
      </c>
      <c r="AL148" s="926">
        <f t="shared" si="65"/>
        <v>0.25</v>
      </c>
      <c r="AM148" s="927">
        <f t="shared" si="66"/>
        <v>0.25</v>
      </c>
      <c r="AN148" s="48">
        <v>0</v>
      </c>
      <c r="AO148" s="54">
        <v>0</v>
      </c>
      <c r="AP148" s="54">
        <v>0</v>
      </c>
      <c r="AQ148" s="116" t="str">
        <f t="shared" si="68"/>
        <v xml:space="preserve"> -</v>
      </c>
      <c r="AR148" s="277" t="str">
        <f t="shared" si="69"/>
        <v xml:space="preserve"> -</v>
      </c>
      <c r="AS148" s="49">
        <v>0</v>
      </c>
      <c r="AT148" s="54">
        <v>0</v>
      </c>
      <c r="AU148" s="54">
        <v>0</v>
      </c>
      <c r="AV148" s="116" t="str">
        <f t="shared" si="70"/>
        <v xml:space="preserve"> -</v>
      </c>
      <c r="AW148" s="277" t="str">
        <f t="shared" si="71"/>
        <v xml:space="preserve"> -</v>
      </c>
      <c r="AX148" s="48">
        <v>25000</v>
      </c>
      <c r="AY148" s="54">
        <v>0</v>
      </c>
      <c r="AZ148" s="54">
        <v>0</v>
      </c>
      <c r="BA148" s="116">
        <f t="shared" si="72"/>
        <v>0</v>
      </c>
      <c r="BB148" s="277" t="str">
        <f t="shared" si="73"/>
        <v xml:space="preserve"> -</v>
      </c>
      <c r="BC148" s="49">
        <v>25000</v>
      </c>
      <c r="BD148" s="54">
        <v>0</v>
      </c>
      <c r="BE148" s="54">
        <v>0</v>
      </c>
      <c r="BF148" s="116">
        <f t="shared" si="74"/>
        <v>0</v>
      </c>
      <c r="BG148" s="277" t="str">
        <f t="shared" si="75"/>
        <v xml:space="preserve"> -</v>
      </c>
      <c r="BH148" s="811">
        <f t="shared" si="76"/>
        <v>50000</v>
      </c>
      <c r="BI148" s="812">
        <f t="shared" si="77"/>
        <v>0</v>
      </c>
      <c r="BJ148" s="812">
        <f t="shared" si="78"/>
        <v>0</v>
      </c>
      <c r="BK148" s="381">
        <f t="shared" si="79"/>
        <v>0</v>
      </c>
      <c r="BL148" s="277" t="str">
        <f t="shared" si="80"/>
        <v xml:space="preserve"> -</v>
      </c>
      <c r="BM148" s="462" t="s">
        <v>1531</v>
      </c>
      <c r="BN148" s="186" t="s">
        <v>1398</v>
      </c>
      <c r="BO148" s="187" t="s">
        <v>1953</v>
      </c>
    </row>
    <row r="149" spans="2:67" ht="30" customHeight="1">
      <c r="B149" s="803"/>
      <c r="C149" s="871"/>
      <c r="D149" s="922"/>
      <c r="E149" s="710"/>
      <c r="F149" s="633"/>
      <c r="G149" s="695"/>
      <c r="H149" s="695"/>
      <c r="I149" s="692"/>
      <c r="J149" s="807"/>
      <c r="K149" s="808"/>
      <c r="L149" s="23" t="s">
        <v>390</v>
      </c>
      <c r="M149" s="123">
        <v>2210708</v>
      </c>
      <c r="N149" s="23" t="s">
        <v>1551</v>
      </c>
      <c r="O149" s="34">
        <v>1</v>
      </c>
      <c r="P149" s="54">
        <v>1</v>
      </c>
      <c r="Q149" s="54">
        <v>1</v>
      </c>
      <c r="R149" s="308">
        <v>0.25</v>
      </c>
      <c r="S149" s="54">
        <v>1</v>
      </c>
      <c r="T149" s="308">
        <v>0.25</v>
      </c>
      <c r="U149" s="54">
        <v>1</v>
      </c>
      <c r="V149" s="310">
        <v>0.25</v>
      </c>
      <c r="W149" s="41">
        <v>1</v>
      </c>
      <c r="X149" s="317">
        <v>0.25</v>
      </c>
      <c r="Y149" s="48">
        <v>1</v>
      </c>
      <c r="Z149" s="49">
        <v>0</v>
      </c>
      <c r="AA149" s="49">
        <v>0</v>
      </c>
      <c r="AB149" s="252">
        <v>0</v>
      </c>
      <c r="AC149" s="233">
        <f t="shared" si="57"/>
        <v>1</v>
      </c>
      <c r="AD149" s="568">
        <f t="shared" si="58"/>
        <v>1</v>
      </c>
      <c r="AE149" s="79">
        <f t="shared" si="59"/>
        <v>0</v>
      </c>
      <c r="AF149" s="568">
        <f t="shared" si="60"/>
        <v>0</v>
      </c>
      <c r="AG149" s="79">
        <f t="shared" si="61"/>
        <v>0</v>
      </c>
      <c r="AH149" s="568">
        <f t="shared" si="62"/>
        <v>0</v>
      </c>
      <c r="AI149" s="79">
        <f t="shared" si="63"/>
        <v>0</v>
      </c>
      <c r="AJ149" s="568">
        <f t="shared" si="64"/>
        <v>0</v>
      </c>
      <c r="AK149" s="925">
        <f t="shared" si="81"/>
        <v>0.25</v>
      </c>
      <c r="AL149" s="926">
        <f t="shared" si="65"/>
        <v>0.25</v>
      </c>
      <c r="AM149" s="927">
        <f t="shared" si="66"/>
        <v>0.25</v>
      </c>
      <c r="AN149" s="48">
        <v>0</v>
      </c>
      <c r="AO149" s="54">
        <v>0</v>
      </c>
      <c r="AP149" s="54">
        <v>0</v>
      </c>
      <c r="AQ149" s="116" t="str">
        <f t="shared" si="68"/>
        <v xml:space="preserve"> -</v>
      </c>
      <c r="AR149" s="277" t="str">
        <f t="shared" si="69"/>
        <v xml:space="preserve"> -</v>
      </c>
      <c r="AS149" s="49">
        <v>40000</v>
      </c>
      <c r="AT149" s="54">
        <v>0</v>
      </c>
      <c r="AU149" s="54">
        <v>0</v>
      </c>
      <c r="AV149" s="116">
        <f t="shared" si="70"/>
        <v>0</v>
      </c>
      <c r="AW149" s="277" t="str">
        <f t="shared" si="71"/>
        <v xml:space="preserve"> -</v>
      </c>
      <c r="AX149" s="48">
        <v>50000</v>
      </c>
      <c r="AY149" s="54">
        <v>0</v>
      </c>
      <c r="AZ149" s="54">
        <v>0</v>
      </c>
      <c r="BA149" s="116">
        <f t="shared" si="72"/>
        <v>0</v>
      </c>
      <c r="BB149" s="277" t="str">
        <f t="shared" si="73"/>
        <v xml:space="preserve"> -</v>
      </c>
      <c r="BC149" s="49">
        <v>50000</v>
      </c>
      <c r="BD149" s="54">
        <v>0</v>
      </c>
      <c r="BE149" s="54">
        <v>0</v>
      </c>
      <c r="BF149" s="116">
        <f t="shared" si="74"/>
        <v>0</v>
      </c>
      <c r="BG149" s="277" t="str">
        <f t="shared" si="75"/>
        <v xml:space="preserve"> -</v>
      </c>
      <c r="BH149" s="811">
        <f t="shared" si="76"/>
        <v>140000</v>
      </c>
      <c r="BI149" s="812">
        <f t="shared" si="77"/>
        <v>0</v>
      </c>
      <c r="BJ149" s="812">
        <f t="shared" si="78"/>
        <v>0</v>
      </c>
      <c r="BK149" s="381">
        <f t="shared" si="79"/>
        <v>0</v>
      </c>
      <c r="BL149" s="277" t="str">
        <f t="shared" si="80"/>
        <v xml:space="preserve"> -</v>
      </c>
      <c r="BM149" s="462" t="s">
        <v>1531</v>
      </c>
      <c r="BN149" s="186" t="s">
        <v>1398</v>
      </c>
      <c r="BO149" s="187" t="s">
        <v>1953</v>
      </c>
    </row>
    <row r="150" spans="2:67" ht="45.75" customHeight="1" thickBot="1">
      <c r="B150" s="803"/>
      <c r="C150" s="871"/>
      <c r="D150" s="942"/>
      <c r="E150" s="711"/>
      <c r="F150" s="665"/>
      <c r="G150" s="696"/>
      <c r="H150" s="696"/>
      <c r="I150" s="693"/>
      <c r="J150" s="813"/>
      <c r="K150" s="828"/>
      <c r="L150" s="26" t="s">
        <v>433</v>
      </c>
      <c r="M150" s="131" t="s">
        <v>1219</v>
      </c>
      <c r="N150" s="26" t="s">
        <v>1552</v>
      </c>
      <c r="O150" s="39">
        <v>0</v>
      </c>
      <c r="P150" s="86">
        <v>1</v>
      </c>
      <c r="Q150" s="86">
        <v>0</v>
      </c>
      <c r="R150" s="318">
        <f t="shared" si="67"/>
        <v>0</v>
      </c>
      <c r="S150" s="86">
        <v>1</v>
      </c>
      <c r="T150" s="318">
        <v>0.33</v>
      </c>
      <c r="U150" s="86">
        <v>1</v>
      </c>
      <c r="V150" s="319">
        <v>0.33</v>
      </c>
      <c r="W150" s="45">
        <v>1</v>
      </c>
      <c r="X150" s="320">
        <v>0.34</v>
      </c>
      <c r="Y150" s="56">
        <v>0</v>
      </c>
      <c r="Z150" s="57">
        <v>0</v>
      </c>
      <c r="AA150" s="57">
        <v>0</v>
      </c>
      <c r="AB150" s="254">
        <v>0</v>
      </c>
      <c r="AC150" s="232" t="str">
        <f t="shared" si="57"/>
        <v xml:space="preserve"> -</v>
      </c>
      <c r="AD150" s="815" t="str">
        <f t="shared" si="58"/>
        <v xml:space="preserve"> -</v>
      </c>
      <c r="AE150" s="102">
        <f t="shared" si="59"/>
        <v>0</v>
      </c>
      <c r="AF150" s="815">
        <f t="shared" si="60"/>
        <v>0</v>
      </c>
      <c r="AG150" s="102">
        <f t="shared" si="61"/>
        <v>0</v>
      </c>
      <c r="AH150" s="815">
        <f t="shared" si="62"/>
        <v>0</v>
      </c>
      <c r="AI150" s="102">
        <f t="shared" si="63"/>
        <v>0</v>
      </c>
      <c r="AJ150" s="815">
        <f t="shared" si="64"/>
        <v>0</v>
      </c>
      <c r="AK150" s="928">
        <f>+AVERAGE(Z150:AB150)/P150</f>
        <v>0</v>
      </c>
      <c r="AL150" s="929">
        <f t="shared" si="65"/>
        <v>0</v>
      </c>
      <c r="AM150" s="930">
        <f t="shared" si="66"/>
        <v>0</v>
      </c>
      <c r="AN150" s="56">
        <v>0</v>
      </c>
      <c r="AO150" s="86">
        <v>0</v>
      </c>
      <c r="AP150" s="86">
        <v>0</v>
      </c>
      <c r="AQ150" s="137" t="str">
        <f t="shared" si="68"/>
        <v xml:space="preserve"> -</v>
      </c>
      <c r="AR150" s="284" t="str">
        <f t="shared" si="69"/>
        <v xml:space="preserve"> -</v>
      </c>
      <c r="AS150" s="57">
        <v>0</v>
      </c>
      <c r="AT150" s="86">
        <v>0</v>
      </c>
      <c r="AU150" s="86">
        <v>0</v>
      </c>
      <c r="AV150" s="137" t="str">
        <f t="shared" si="70"/>
        <v xml:space="preserve"> -</v>
      </c>
      <c r="AW150" s="284" t="str">
        <f t="shared" si="71"/>
        <v xml:space="preserve"> -</v>
      </c>
      <c r="AX150" s="56">
        <v>0</v>
      </c>
      <c r="AY150" s="86">
        <v>0</v>
      </c>
      <c r="AZ150" s="86">
        <v>0</v>
      </c>
      <c r="BA150" s="137" t="str">
        <f t="shared" si="72"/>
        <v xml:space="preserve"> -</v>
      </c>
      <c r="BB150" s="284" t="str">
        <f t="shared" si="73"/>
        <v xml:space="preserve"> -</v>
      </c>
      <c r="BC150" s="57">
        <v>0</v>
      </c>
      <c r="BD150" s="86">
        <v>0</v>
      </c>
      <c r="BE150" s="86">
        <v>0</v>
      </c>
      <c r="BF150" s="137" t="str">
        <f t="shared" si="74"/>
        <v xml:space="preserve"> -</v>
      </c>
      <c r="BG150" s="284" t="str">
        <f t="shared" si="75"/>
        <v xml:space="preserve"> -</v>
      </c>
      <c r="BH150" s="854">
        <f t="shared" si="76"/>
        <v>0</v>
      </c>
      <c r="BI150" s="855">
        <f t="shared" si="77"/>
        <v>0</v>
      </c>
      <c r="BJ150" s="855">
        <f t="shared" si="78"/>
        <v>0</v>
      </c>
      <c r="BK150" s="382" t="str">
        <f t="shared" si="79"/>
        <v xml:space="preserve"> -</v>
      </c>
      <c r="BL150" s="284" t="str">
        <f t="shared" si="80"/>
        <v xml:space="preserve"> -</v>
      </c>
      <c r="BM150" s="832" t="s">
        <v>1531</v>
      </c>
      <c r="BN150" s="833" t="s">
        <v>1398</v>
      </c>
      <c r="BO150" s="834" t="s">
        <v>1954</v>
      </c>
    </row>
    <row r="151" spans="2:67" ht="15" customHeight="1" thickBot="1">
      <c r="B151" s="803"/>
      <c r="C151" s="871"/>
      <c r="D151" s="170"/>
      <c r="E151" s="11"/>
      <c r="F151" s="12"/>
      <c r="G151" s="10"/>
      <c r="H151" s="10"/>
      <c r="I151" s="478"/>
      <c r="J151" s="75"/>
      <c r="K151" s="74"/>
      <c r="L151" s="76"/>
      <c r="M151" s="74"/>
      <c r="N151" s="76"/>
      <c r="O151" s="75"/>
      <c r="P151" s="226"/>
      <c r="Q151" s="226"/>
      <c r="R151" s="261"/>
      <c r="S151" s="226"/>
      <c r="T151" s="261"/>
      <c r="U151" s="226"/>
      <c r="V151" s="261"/>
      <c r="W151" s="226"/>
      <c r="X151" s="261"/>
      <c r="Y151" s="226"/>
      <c r="Z151" s="226"/>
      <c r="AA151" s="226"/>
      <c r="AB151" s="226"/>
      <c r="AC151" s="74"/>
      <c r="AD151" s="417"/>
      <c r="AE151" s="417"/>
      <c r="AF151" s="417"/>
      <c r="AG151" s="417"/>
      <c r="AH151" s="417"/>
      <c r="AI151" s="417"/>
      <c r="AJ151" s="417"/>
      <c r="AK151" s="507"/>
      <c r="AL151" s="417"/>
      <c r="AM151" s="488"/>
      <c r="AN151" s="77"/>
      <c r="AO151" s="77"/>
      <c r="AP151" s="77"/>
      <c r="AQ151" s="77"/>
      <c r="AR151" s="77"/>
      <c r="AS151" s="77"/>
      <c r="AT151" s="77"/>
      <c r="AU151" s="77"/>
      <c r="AV151" s="77"/>
      <c r="AW151" s="77"/>
      <c r="AX151" s="77"/>
      <c r="AY151" s="77"/>
      <c r="AZ151" s="77"/>
      <c r="BA151" s="77"/>
      <c r="BB151" s="77"/>
      <c r="BC151" s="77"/>
      <c r="BD151" s="77"/>
      <c r="BE151" s="77"/>
      <c r="BF151" s="77"/>
      <c r="BG151" s="77"/>
      <c r="BH151" s="78"/>
      <c r="BI151" s="78"/>
      <c r="BJ151" s="78"/>
      <c r="BK151" s="78"/>
      <c r="BL151" s="78"/>
      <c r="BM151" s="458"/>
      <c r="BN151" s="11"/>
      <c r="BO151" s="15"/>
    </row>
    <row r="152" spans="2:67" ht="30" customHeight="1">
      <c r="B152" s="803"/>
      <c r="C152" s="871"/>
      <c r="D152" s="916">
        <f>+RESUMEN!J60</f>
        <v>0.31748039215686275</v>
      </c>
      <c r="E152" s="709" t="s">
        <v>1027</v>
      </c>
      <c r="F152" s="632" t="s">
        <v>412</v>
      </c>
      <c r="G152" s="694">
        <v>18214</v>
      </c>
      <c r="H152" s="694">
        <v>15314</v>
      </c>
      <c r="I152" s="691">
        <f>+H152-G152</f>
        <v>-2900</v>
      </c>
      <c r="J152" s="793">
        <f>+RESUMEN!J61</f>
        <v>0.50142156862745091</v>
      </c>
      <c r="K152" s="794" t="s">
        <v>408</v>
      </c>
      <c r="L152" s="111" t="s">
        <v>391</v>
      </c>
      <c r="M152" s="127">
        <v>5430101</v>
      </c>
      <c r="N152" s="111" t="s">
        <v>1553</v>
      </c>
      <c r="O152" s="33">
        <v>3438</v>
      </c>
      <c r="P152" s="84">
        <v>850</v>
      </c>
      <c r="Q152" s="84">
        <v>50</v>
      </c>
      <c r="R152" s="307">
        <f t="shared" si="67"/>
        <v>5.8823529411764705E-2</v>
      </c>
      <c r="S152" s="84">
        <v>130</v>
      </c>
      <c r="T152" s="307">
        <f t="shared" si="82"/>
        <v>0.15294117647058825</v>
      </c>
      <c r="U152" s="84">
        <v>280</v>
      </c>
      <c r="V152" s="309">
        <f t="shared" si="83"/>
        <v>0.32941176470588235</v>
      </c>
      <c r="W152" s="40">
        <v>390</v>
      </c>
      <c r="X152" s="316">
        <f t="shared" si="84"/>
        <v>0.45882352941176469</v>
      </c>
      <c r="Y152" s="46">
        <v>801</v>
      </c>
      <c r="Z152" s="47">
        <v>1</v>
      </c>
      <c r="AA152" s="47">
        <v>0</v>
      </c>
      <c r="AB152" s="251">
        <v>0</v>
      </c>
      <c r="AC152" s="231">
        <f t="shared" si="57"/>
        <v>16.02</v>
      </c>
      <c r="AD152" s="795">
        <f t="shared" si="58"/>
        <v>1</v>
      </c>
      <c r="AE152" s="87">
        <f t="shared" si="59"/>
        <v>7.6923076923076927E-3</v>
      </c>
      <c r="AF152" s="795">
        <f t="shared" si="60"/>
        <v>7.6923076923076927E-3</v>
      </c>
      <c r="AG152" s="87">
        <f t="shared" si="61"/>
        <v>0</v>
      </c>
      <c r="AH152" s="795">
        <f t="shared" si="62"/>
        <v>0</v>
      </c>
      <c r="AI152" s="87">
        <f t="shared" si="63"/>
        <v>0</v>
      </c>
      <c r="AJ152" s="795">
        <f t="shared" si="64"/>
        <v>0</v>
      </c>
      <c r="AK152" s="919">
        <f>+SUM(Y152:AB152)/P152</f>
        <v>0.94352941176470584</v>
      </c>
      <c r="AL152" s="920">
        <f t="shared" si="65"/>
        <v>0.94352941176470584</v>
      </c>
      <c r="AM152" s="921">
        <f t="shared" si="66"/>
        <v>0.94352941176470584</v>
      </c>
      <c r="AN152" s="46">
        <v>618000</v>
      </c>
      <c r="AO152" s="84">
        <v>102895</v>
      </c>
      <c r="AP152" s="84">
        <v>2675085</v>
      </c>
      <c r="AQ152" s="135">
        <f t="shared" si="68"/>
        <v>0.16649676375404532</v>
      </c>
      <c r="AR152" s="283">
        <f t="shared" si="69"/>
        <v>25.998202050634141</v>
      </c>
      <c r="AS152" s="47">
        <v>2385000</v>
      </c>
      <c r="AT152" s="84">
        <v>28856</v>
      </c>
      <c r="AU152" s="84">
        <v>0</v>
      </c>
      <c r="AV152" s="135">
        <f t="shared" si="70"/>
        <v>1.209895178197065E-2</v>
      </c>
      <c r="AW152" s="283" t="str">
        <f t="shared" si="71"/>
        <v xml:space="preserve"> -</v>
      </c>
      <c r="AX152" s="46">
        <v>3088000</v>
      </c>
      <c r="AY152" s="84">
        <v>0</v>
      </c>
      <c r="AZ152" s="84">
        <v>0</v>
      </c>
      <c r="BA152" s="135">
        <f t="shared" si="72"/>
        <v>0</v>
      </c>
      <c r="BB152" s="283" t="str">
        <f t="shared" si="73"/>
        <v xml:space="preserve"> -</v>
      </c>
      <c r="BC152" s="47">
        <v>2471000</v>
      </c>
      <c r="BD152" s="84">
        <v>0</v>
      </c>
      <c r="BE152" s="84">
        <v>0</v>
      </c>
      <c r="BF152" s="135">
        <f t="shared" si="74"/>
        <v>0</v>
      </c>
      <c r="BG152" s="283" t="str">
        <f t="shared" si="75"/>
        <v xml:space="preserve"> -</v>
      </c>
      <c r="BH152" s="798">
        <f t="shared" si="76"/>
        <v>8562000</v>
      </c>
      <c r="BI152" s="799">
        <f t="shared" si="77"/>
        <v>131751</v>
      </c>
      <c r="BJ152" s="799">
        <f t="shared" si="78"/>
        <v>2675085</v>
      </c>
      <c r="BK152" s="380">
        <f t="shared" si="79"/>
        <v>1.5387876664330764E-2</v>
      </c>
      <c r="BL152" s="283">
        <f t="shared" si="80"/>
        <v>20.304096363594962</v>
      </c>
      <c r="BM152" s="800" t="s">
        <v>1467</v>
      </c>
      <c r="BN152" s="801" t="s">
        <v>1554</v>
      </c>
      <c r="BO152" s="802" t="s">
        <v>404</v>
      </c>
    </row>
    <row r="153" spans="2:67" ht="30" customHeight="1">
      <c r="B153" s="803"/>
      <c r="C153" s="871"/>
      <c r="D153" s="922"/>
      <c r="E153" s="710"/>
      <c r="F153" s="633"/>
      <c r="G153" s="695"/>
      <c r="H153" s="695"/>
      <c r="I153" s="692"/>
      <c r="J153" s="807"/>
      <c r="K153" s="808"/>
      <c r="L153" s="110" t="s">
        <v>392</v>
      </c>
      <c r="M153" s="122">
        <v>5430102</v>
      </c>
      <c r="N153" s="110" t="s">
        <v>1555</v>
      </c>
      <c r="O153" s="34">
        <v>0</v>
      </c>
      <c r="P153" s="54">
        <v>200</v>
      </c>
      <c r="Q153" s="54">
        <v>0</v>
      </c>
      <c r="R153" s="308">
        <f t="shared" si="67"/>
        <v>0</v>
      </c>
      <c r="S153" s="54">
        <v>10</v>
      </c>
      <c r="T153" s="308">
        <f t="shared" si="82"/>
        <v>0.05</v>
      </c>
      <c r="U153" s="54">
        <v>90</v>
      </c>
      <c r="V153" s="310">
        <f t="shared" si="83"/>
        <v>0.45</v>
      </c>
      <c r="W153" s="41">
        <v>100</v>
      </c>
      <c r="X153" s="317">
        <f t="shared" si="84"/>
        <v>0.5</v>
      </c>
      <c r="Y153" s="48">
        <v>0</v>
      </c>
      <c r="Z153" s="49">
        <v>0</v>
      </c>
      <c r="AA153" s="49">
        <v>0</v>
      </c>
      <c r="AB153" s="252">
        <v>0</v>
      </c>
      <c r="AC153" s="233" t="str">
        <f t="shared" si="57"/>
        <v xml:space="preserve"> -</v>
      </c>
      <c r="AD153" s="568" t="str">
        <f t="shared" si="58"/>
        <v xml:space="preserve"> -</v>
      </c>
      <c r="AE153" s="79">
        <f t="shared" si="59"/>
        <v>0</v>
      </c>
      <c r="AF153" s="568">
        <f t="shared" si="60"/>
        <v>0</v>
      </c>
      <c r="AG153" s="79">
        <f t="shared" si="61"/>
        <v>0</v>
      </c>
      <c r="AH153" s="568">
        <f t="shared" si="62"/>
        <v>0</v>
      </c>
      <c r="AI153" s="79">
        <f t="shared" si="63"/>
        <v>0</v>
      </c>
      <c r="AJ153" s="568">
        <f t="shared" si="64"/>
        <v>0</v>
      </c>
      <c r="AK153" s="925">
        <f>+SUM(Y153:AB153)/P153</f>
        <v>0</v>
      </c>
      <c r="AL153" s="926">
        <f t="shared" si="65"/>
        <v>0</v>
      </c>
      <c r="AM153" s="927">
        <f t="shared" si="66"/>
        <v>0</v>
      </c>
      <c r="AN153" s="48">
        <v>1150000</v>
      </c>
      <c r="AO153" s="54">
        <v>0</v>
      </c>
      <c r="AP153" s="54">
        <v>0</v>
      </c>
      <c r="AQ153" s="116">
        <f t="shared" si="68"/>
        <v>0</v>
      </c>
      <c r="AR153" s="277" t="str">
        <f t="shared" si="69"/>
        <v xml:space="preserve"> -</v>
      </c>
      <c r="AS153" s="49">
        <v>900000</v>
      </c>
      <c r="AT153" s="54">
        <v>0</v>
      </c>
      <c r="AU153" s="54">
        <v>0</v>
      </c>
      <c r="AV153" s="116">
        <f t="shared" si="70"/>
        <v>0</v>
      </c>
      <c r="AW153" s="277" t="str">
        <f t="shared" si="71"/>
        <v xml:space="preserve"> -</v>
      </c>
      <c r="AX153" s="48">
        <v>2500000</v>
      </c>
      <c r="AY153" s="54">
        <v>0</v>
      </c>
      <c r="AZ153" s="54">
        <v>0</v>
      </c>
      <c r="BA153" s="116">
        <f t="shared" si="72"/>
        <v>0</v>
      </c>
      <c r="BB153" s="277" t="str">
        <f t="shared" si="73"/>
        <v xml:space="preserve"> -</v>
      </c>
      <c r="BC153" s="49">
        <v>1000000</v>
      </c>
      <c r="BD153" s="54">
        <v>0</v>
      </c>
      <c r="BE153" s="54">
        <v>0</v>
      </c>
      <c r="BF153" s="116">
        <f t="shared" si="74"/>
        <v>0</v>
      </c>
      <c r="BG153" s="277" t="str">
        <f t="shared" si="75"/>
        <v xml:space="preserve"> -</v>
      </c>
      <c r="BH153" s="811">
        <f t="shared" si="76"/>
        <v>5550000</v>
      </c>
      <c r="BI153" s="812">
        <f t="shared" si="77"/>
        <v>0</v>
      </c>
      <c r="BJ153" s="812">
        <f t="shared" si="78"/>
        <v>0</v>
      </c>
      <c r="BK153" s="381">
        <f t="shared" si="79"/>
        <v>0</v>
      </c>
      <c r="BL153" s="277" t="str">
        <f t="shared" si="80"/>
        <v xml:space="preserve"> -</v>
      </c>
      <c r="BM153" s="462" t="s">
        <v>1384</v>
      </c>
      <c r="BN153" s="186" t="s">
        <v>1554</v>
      </c>
      <c r="BO153" s="187" t="s">
        <v>404</v>
      </c>
    </row>
    <row r="154" spans="2:67" ht="30" customHeight="1">
      <c r="B154" s="803"/>
      <c r="C154" s="871"/>
      <c r="D154" s="922"/>
      <c r="E154" s="710"/>
      <c r="F154" s="633"/>
      <c r="G154" s="695"/>
      <c r="H154" s="695"/>
      <c r="I154" s="692"/>
      <c r="J154" s="807"/>
      <c r="K154" s="808"/>
      <c r="L154" s="121" t="s">
        <v>393</v>
      </c>
      <c r="M154" s="122">
        <v>5430101</v>
      </c>
      <c r="N154" s="110" t="s">
        <v>1556</v>
      </c>
      <c r="O154" s="34">
        <v>3775</v>
      </c>
      <c r="P154" s="54">
        <v>1000</v>
      </c>
      <c r="Q154" s="54">
        <v>200</v>
      </c>
      <c r="R154" s="308">
        <f t="shared" si="67"/>
        <v>0.2</v>
      </c>
      <c r="S154" s="54">
        <v>300</v>
      </c>
      <c r="T154" s="308">
        <f t="shared" si="82"/>
        <v>0.3</v>
      </c>
      <c r="U154" s="54">
        <v>250</v>
      </c>
      <c r="V154" s="310">
        <f t="shared" si="83"/>
        <v>0.25</v>
      </c>
      <c r="W154" s="41">
        <v>250</v>
      </c>
      <c r="X154" s="317">
        <f t="shared" si="84"/>
        <v>0.25</v>
      </c>
      <c r="Y154" s="48">
        <v>300</v>
      </c>
      <c r="Z154" s="49">
        <v>265</v>
      </c>
      <c r="AA154" s="49">
        <v>0</v>
      </c>
      <c r="AB154" s="252">
        <v>0</v>
      </c>
      <c r="AC154" s="233">
        <f t="shared" si="57"/>
        <v>1.5</v>
      </c>
      <c r="AD154" s="568">
        <f t="shared" si="58"/>
        <v>1</v>
      </c>
      <c r="AE154" s="79">
        <f t="shared" si="59"/>
        <v>0.8833333333333333</v>
      </c>
      <c r="AF154" s="568">
        <f t="shared" si="60"/>
        <v>0.8833333333333333</v>
      </c>
      <c r="AG154" s="79">
        <f t="shared" si="61"/>
        <v>0</v>
      </c>
      <c r="AH154" s="568">
        <f t="shared" si="62"/>
        <v>0</v>
      </c>
      <c r="AI154" s="79">
        <f t="shared" si="63"/>
        <v>0</v>
      </c>
      <c r="AJ154" s="568">
        <f t="shared" si="64"/>
        <v>0</v>
      </c>
      <c r="AK154" s="925">
        <f>+SUM(Y154:AB154)/P154</f>
        <v>0.56499999999999995</v>
      </c>
      <c r="AL154" s="926">
        <f t="shared" si="65"/>
        <v>0.56499999999999995</v>
      </c>
      <c r="AM154" s="927">
        <f t="shared" si="66"/>
        <v>0.56499999999999995</v>
      </c>
      <c r="AN154" s="48">
        <v>200000</v>
      </c>
      <c r="AO154" s="54">
        <v>0</v>
      </c>
      <c r="AP154" s="54">
        <v>0</v>
      </c>
      <c r="AQ154" s="116">
        <f t="shared" si="68"/>
        <v>0</v>
      </c>
      <c r="AR154" s="277" t="str">
        <f t="shared" si="69"/>
        <v xml:space="preserve"> -</v>
      </c>
      <c r="AS154" s="49">
        <v>1579298</v>
      </c>
      <c r="AT154" s="54">
        <v>26642</v>
      </c>
      <c r="AU154" s="54">
        <v>0</v>
      </c>
      <c r="AV154" s="116">
        <f t="shared" si="70"/>
        <v>1.6869520508479084E-2</v>
      </c>
      <c r="AW154" s="277" t="str">
        <f t="shared" si="71"/>
        <v xml:space="preserve"> -</v>
      </c>
      <c r="AX154" s="48">
        <v>3200000</v>
      </c>
      <c r="AY154" s="54">
        <v>0</v>
      </c>
      <c r="AZ154" s="54">
        <v>0</v>
      </c>
      <c r="BA154" s="116">
        <f t="shared" si="72"/>
        <v>0</v>
      </c>
      <c r="BB154" s="277" t="str">
        <f t="shared" si="73"/>
        <v xml:space="preserve"> -</v>
      </c>
      <c r="BC154" s="49">
        <v>2600000</v>
      </c>
      <c r="BD154" s="54">
        <v>0</v>
      </c>
      <c r="BE154" s="54">
        <v>0</v>
      </c>
      <c r="BF154" s="116">
        <f t="shared" si="74"/>
        <v>0</v>
      </c>
      <c r="BG154" s="277" t="str">
        <f t="shared" si="75"/>
        <v xml:space="preserve"> -</v>
      </c>
      <c r="BH154" s="811">
        <f t="shared" si="76"/>
        <v>7579298</v>
      </c>
      <c r="BI154" s="812">
        <f t="shared" si="77"/>
        <v>26642</v>
      </c>
      <c r="BJ154" s="812">
        <f t="shared" si="78"/>
        <v>0</v>
      </c>
      <c r="BK154" s="381">
        <f t="shared" si="79"/>
        <v>3.5151012666344559E-3</v>
      </c>
      <c r="BL154" s="277" t="str">
        <f t="shared" si="80"/>
        <v xml:space="preserve"> -</v>
      </c>
      <c r="BM154" s="462" t="s">
        <v>1467</v>
      </c>
      <c r="BN154" s="186" t="s">
        <v>1554</v>
      </c>
      <c r="BO154" s="187" t="s">
        <v>404</v>
      </c>
    </row>
    <row r="155" spans="2:67" ht="30" customHeight="1">
      <c r="B155" s="803"/>
      <c r="C155" s="871"/>
      <c r="D155" s="922"/>
      <c r="E155" s="710"/>
      <c r="F155" s="633"/>
      <c r="G155" s="695"/>
      <c r="H155" s="695"/>
      <c r="I155" s="692"/>
      <c r="J155" s="807"/>
      <c r="K155" s="808"/>
      <c r="L155" s="110" t="s">
        <v>394</v>
      </c>
      <c r="M155" s="122">
        <v>5430101</v>
      </c>
      <c r="N155" s="110" t="s">
        <v>1557</v>
      </c>
      <c r="O155" s="34">
        <v>300</v>
      </c>
      <c r="P155" s="54">
        <v>100</v>
      </c>
      <c r="Q155" s="54">
        <v>10</v>
      </c>
      <c r="R155" s="308">
        <f t="shared" si="67"/>
        <v>0.1</v>
      </c>
      <c r="S155" s="54">
        <v>40</v>
      </c>
      <c r="T155" s="308">
        <f t="shared" si="82"/>
        <v>0.4</v>
      </c>
      <c r="U155" s="54">
        <v>25</v>
      </c>
      <c r="V155" s="310">
        <f t="shared" si="83"/>
        <v>0.25</v>
      </c>
      <c r="W155" s="41">
        <v>25</v>
      </c>
      <c r="X155" s="317">
        <f t="shared" si="84"/>
        <v>0.25</v>
      </c>
      <c r="Y155" s="48">
        <v>30</v>
      </c>
      <c r="Z155" s="49">
        <v>81</v>
      </c>
      <c r="AA155" s="49">
        <v>0</v>
      </c>
      <c r="AB155" s="252">
        <v>0</v>
      </c>
      <c r="AC155" s="233">
        <f t="shared" si="57"/>
        <v>3</v>
      </c>
      <c r="AD155" s="568">
        <f t="shared" si="58"/>
        <v>1</v>
      </c>
      <c r="AE155" s="79">
        <f t="shared" si="59"/>
        <v>2.0249999999999999</v>
      </c>
      <c r="AF155" s="568">
        <f t="shared" si="60"/>
        <v>1</v>
      </c>
      <c r="AG155" s="79">
        <f t="shared" si="61"/>
        <v>0</v>
      </c>
      <c r="AH155" s="568">
        <f t="shared" si="62"/>
        <v>0</v>
      </c>
      <c r="AI155" s="79">
        <f t="shared" si="63"/>
        <v>0</v>
      </c>
      <c r="AJ155" s="568">
        <f t="shared" si="64"/>
        <v>0</v>
      </c>
      <c r="AK155" s="925">
        <f>+SUM(Y155:AB155)/P155</f>
        <v>1.1100000000000001</v>
      </c>
      <c r="AL155" s="926">
        <f t="shared" si="65"/>
        <v>1</v>
      </c>
      <c r="AM155" s="927">
        <f t="shared" si="66"/>
        <v>1</v>
      </c>
      <c r="AN155" s="48">
        <v>0</v>
      </c>
      <c r="AO155" s="54">
        <v>0</v>
      </c>
      <c r="AP155" s="54">
        <v>0</v>
      </c>
      <c r="AQ155" s="116" t="str">
        <f t="shared" si="68"/>
        <v xml:space="preserve"> -</v>
      </c>
      <c r="AR155" s="277" t="str">
        <f t="shared" si="69"/>
        <v xml:space="preserve"> -</v>
      </c>
      <c r="AS155" s="49">
        <v>120000</v>
      </c>
      <c r="AT155" s="54">
        <v>0</v>
      </c>
      <c r="AU155" s="54">
        <v>0</v>
      </c>
      <c r="AV155" s="116">
        <f t="shared" si="70"/>
        <v>0</v>
      </c>
      <c r="AW155" s="277" t="str">
        <f t="shared" si="71"/>
        <v xml:space="preserve"> -</v>
      </c>
      <c r="AX155" s="48">
        <v>0</v>
      </c>
      <c r="AY155" s="54">
        <v>0</v>
      </c>
      <c r="AZ155" s="54">
        <v>0</v>
      </c>
      <c r="BA155" s="116" t="str">
        <f t="shared" si="72"/>
        <v xml:space="preserve"> -</v>
      </c>
      <c r="BB155" s="277" t="str">
        <f t="shared" si="73"/>
        <v xml:space="preserve"> -</v>
      </c>
      <c r="BC155" s="49">
        <v>1050000</v>
      </c>
      <c r="BD155" s="54">
        <v>0</v>
      </c>
      <c r="BE155" s="54">
        <v>0</v>
      </c>
      <c r="BF155" s="116">
        <f t="shared" si="74"/>
        <v>0</v>
      </c>
      <c r="BG155" s="277" t="str">
        <f t="shared" si="75"/>
        <v xml:space="preserve"> -</v>
      </c>
      <c r="BH155" s="811">
        <f t="shared" si="76"/>
        <v>1170000</v>
      </c>
      <c r="BI155" s="812">
        <f t="shared" si="77"/>
        <v>0</v>
      </c>
      <c r="BJ155" s="812">
        <f t="shared" si="78"/>
        <v>0</v>
      </c>
      <c r="BK155" s="381">
        <f t="shared" si="79"/>
        <v>0</v>
      </c>
      <c r="BL155" s="277" t="str">
        <f t="shared" si="80"/>
        <v xml:space="preserve"> -</v>
      </c>
      <c r="BM155" s="462" t="s">
        <v>1467</v>
      </c>
      <c r="BN155" s="186" t="s">
        <v>1554</v>
      </c>
      <c r="BO155" s="187" t="s">
        <v>404</v>
      </c>
    </row>
    <row r="156" spans="2:67" ht="45.75" customHeight="1">
      <c r="B156" s="803"/>
      <c r="C156" s="871"/>
      <c r="D156" s="922"/>
      <c r="E156" s="710"/>
      <c r="F156" s="633"/>
      <c r="G156" s="695"/>
      <c r="H156" s="695"/>
      <c r="I156" s="692"/>
      <c r="J156" s="807"/>
      <c r="K156" s="808"/>
      <c r="L156" s="23" t="s">
        <v>434</v>
      </c>
      <c r="M156" s="123">
        <v>5430102</v>
      </c>
      <c r="N156" s="23" t="s">
        <v>1558</v>
      </c>
      <c r="O156" s="34">
        <v>1</v>
      </c>
      <c r="P156" s="54">
        <v>1</v>
      </c>
      <c r="Q156" s="54">
        <v>1</v>
      </c>
      <c r="R156" s="308">
        <v>0.25</v>
      </c>
      <c r="S156" s="54">
        <v>1</v>
      </c>
      <c r="T156" s="308">
        <v>0.25</v>
      </c>
      <c r="U156" s="54">
        <v>1</v>
      </c>
      <c r="V156" s="310">
        <v>0.25</v>
      </c>
      <c r="W156" s="41">
        <v>1</v>
      </c>
      <c r="X156" s="317">
        <v>0.25</v>
      </c>
      <c r="Y156" s="50">
        <v>1</v>
      </c>
      <c r="Z156" s="51">
        <v>1</v>
      </c>
      <c r="AA156" s="51">
        <v>0</v>
      </c>
      <c r="AB156" s="255">
        <v>0</v>
      </c>
      <c r="AC156" s="233">
        <f t="shared" si="57"/>
        <v>1</v>
      </c>
      <c r="AD156" s="568">
        <f t="shared" si="58"/>
        <v>1</v>
      </c>
      <c r="AE156" s="79">
        <f t="shared" si="59"/>
        <v>1</v>
      </c>
      <c r="AF156" s="568">
        <f t="shared" si="60"/>
        <v>1</v>
      </c>
      <c r="AG156" s="79">
        <f t="shared" si="61"/>
        <v>0</v>
      </c>
      <c r="AH156" s="568">
        <f t="shared" si="62"/>
        <v>0</v>
      </c>
      <c r="AI156" s="79">
        <f t="shared" si="63"/>
        <v>0</v>
      </c>
      <c r="AJ156" s="568">
        <f t="shared" si="64"/>
        <v>0</v>
      </c>
      <c r="AK156" s="925">
        <f t="shared" si="81"/>
        <v>0.5</v>
      </c>
      <c r="AL156" s="926">
        <f t="shared" si="65"/>
        <v>0.5</v>
      </c>
      <c r="AM156" s="927">
        <f t="shared" si="66"/>
        <v>0.5</v>
      </c>
      <c r="AN156" s="50">
        <v>50000</v>
      </c>
      <c r="AO156" s="98">
        <v>0</v>
      </c>
      <c r="AP156" s="98">
        <v>0</v>
      </c>
      <c r="AQ156" s="116">
        <f t="shared" si="68"/>
        <v>0</v>
      </c>
      <c r="AR156" s="277" t="str">
        <f t="shared" si="69"/>
        <v xml:space="preserve"> -</v>
      </c>
      <c r="AS156" s="49">
        <v>40000</v>
      </c>
      <c r="AT156" s="54">
        <v>0</v>
      </c>
      <c r="AU156" s="54">
        <v>0</v>
      </c>
      <c r="AV156" s="116">
        <f t="shared" si="70"/>
        <v>0</v>
      </c>
      <c r="AW156" s="277" t="str">
        <f t="shared" si="71"/>
        <v xml:space="preserve"> -</v>
      </c>
      <c r="AX156" s="48">
        <v>0</v>
      </c>
      <c r="AY156" s="54">
        <v>0</v>
      </c>
      <c r="AZ156" s="54">
        <v>0</v>
      </c>
      <c r="BA156" s="116" t="str">
        <f t="shared" si="72"/>
        <v xml:space="preserve"> -</v>
      </c>
      <c r="BB156" s="277" t="str">
        <f t="shared" si="73"/>
        <v xml:space="preserve"> -</v>
      </c>
      <c r="BC156" s="49">
        <v>0</v>
      </c>
      <c r="BD156" s="54">
        <v>0</v>
      </c>
      <c r="BE156" s="54">
        <v>0</v>
      </c>
      <c r="BF156" s="116" t="str">
        <f t="shared" si="74"/>
        <v xml:space="preserve"> -</v>
      </c>
      <c r="BG156" s="277" t="str">
        <f t="shared" si="75"/>
        <v xml:space="preserve"> -</v>
      </c>
      <c r="BH156" s="811">
        <f t="shared" si="76"/>
        <v>90000</v>
      </c>
      <c r="BI156" s="812">
        <f t="shared" si="77"/>
        <v>0</v>
      </c>
      <c r="BJ156" s="812">
        <f t="shared" si="78"/>
        <v>0</v>
      </c>
      <c r="BK156" s="381">
        <f t="shared" si="79"/>
        <v>0</v>
      </c>
      <c r="BL156" s="277" t="str">
        <f t="shared" si="80"/>
        <v xml:space="preserve"> -</v>
      </c>
      <c r="BM156" s="462" t="s">
        <v>1467</v>
      </c>
      <c r="BN156" s="186" t="s">
        <v>1554</v>
      </c>
      <c r="BO156" s="187" t="s">
        <v>404</v>
      </c>
    </row>
    <row r="157" spans="2:67" ht="30" customHeight="1" thickBot="1">
      <c r="B157" s="803"/>
      <c r="C157" s="871"/>
      <c r="D157" s="922"/>
      <c r="E157" s="710"/>
      <c r="F157" s="633"/>
      <c r="G157" s="695"/>
      <c r="H157" s="695"/>
      <c r="I157" s="692"/>
      <c r="J157" s="813"/>
      <c r="K157" s="828"/>
      <c r="L157" s="26" t="s">
        <v>395</v>
      </c>
      <c r="M157" s="131">
        <v>2210169</v>
      </c>
      <c r="N157" s="26" t="s">
        <v>1559</v>
      </c>
      <c r="O157" s="39">
        <v>1</v>
      </c>
      <c r="P157" s="86">
        <v>1</v>
      </c>
      <c r="Q157" s="86">
        <v>1</v>
      </c>
      <c r="R157" s="318">
        <v>0.25</v>
      </c>
      <c r="S157" s="86">
        <v>1</v>
      </c>
      <c r="T157" s="318">
        <v>0.25</v>
      </c>
      <c r="U157" s="86">
        <v>1</v>
      </c>
      <c r="V157" s="319">
        <v>0.25</v>
      </c>
      <c r="W157" s="45">
        <v>1</v>
      </c>
      <c r="X157" s="320">
        <v>0.25</v>
      </c>
      <c r="Y157" s="56">
        <v>0</v>
      </c>
      <c r="Z157" s="57">
        <v>0</v>
      </c>
      <c r="AA157" s="57">
        <v>0</v>
      </c>
      <c r="AB157" s="254">
        <v>0</v>
      </c>
      <c r="AC157" s="232">
        <f t="shared" si="57"/>
        <v>0</v>
      </c>
      <c r="AD157" s="815">
        <f t="shared" si="58"/>
        <v>0</v>
      </c>
      <c r="AE157" s="102">
        <f t="shared" si="59"/>
        <v>0</v>
      </c>
      <c r="AF157" s="815">
        <f t="shared" si="60"/>
        <v>0</v>
      </c>
      <c r="AG157" s="102">
        <f t="shared" si="61"/>
        <v>0</v>
      </c>
      <c r="AH157" s="815">
        <f t="shared" si="62"/>
        <v>0</v>
      </c>
      <c r="AI157" s="102">
        <f t="shared" si="63"/>
        <v>0</v>
      </c>
      <c r="AJ157" s="815">
        <f t="shared" si="64"/>
        <v>0</v>
      </c>
      <c r="AK157" s="928">
        <f t="shared" si="81"/>
        <v>0</v>
      </c>
      <c r="AL157" s="929">
        <f t="shared" si="65"/>
        <v>0</v>
      </c>
      <c r="AM157" s="930">
        <f t="shared" si="66"/>
        <v>0</v>
      </c>
      <c r="AN157" s="56">
        <v>0</v>
      </c>
      <c r="AO157" s="86">
        <v>0</v>
      </c>
      <c r="AP157" s="86">
        <v>0</v>
      </c>
      <c r="AQ157" s="137" t="str">
        <f t="shared" si="68"/>
        <v xml:space="preserve"> -</v>
      </c>
      <c r="AR157" s="284" t="str">
        <f t="shared" si="69"/>
        <v xml:space="preserve"> -</v>
      </c>
      <c r="AS157" s="57">
        <v>0</v>
      </c>
      <c r="AT157" s="86">
        <v>0</v>
      </c>
      <c r="AU157" s="86">
        <v>0</v>
      </c>
      <c r="AV157" s="137" t="str">
        <f t="shared" si="70"/>
        <v xml:space="preserve"> -</v>
      </c>
      <c r="AW157" s="284" t="str">
        <f t="shared" si="71"/>
        <v xml:space="preserve"> -</v>
      </c>
      <c r="AX157" s="56">
        <v>0</v>
      </c>
      <c r="AY157" s="86">
        <v>0</v>
      </c>
      <c r="AZ157" s="86">
        <v>0</v>
      </c>
      <c r="BA157" s="137" t="str">
        <f t="shared" si="72"/>
        <v xml:space="preserve"> -</v>
      </c>
      <c r="BB157" s="284" t="str">
        <f t="shared" si="73"/>
        <v xml:space="preserve"> -</v>
      </c>
      <c r="BC157" s="57">
        <v>0</v>
      </c>
      <c r="BD157" s="86">
        <v>0</v>
      </c>
      <c r="BE157" s="86">
        <v>0</v>
      </c>
      <c r="BF157" s="137" t="str">
        <f t="shared" si="74"/>
        <v xml:space="preserve"> -</v>
      </c>
      <c r="BG157" s="284" t="str">
        <f t="shared" si="75"/>
        <v xml:space="preserve"> -</v>
      </c>
      <c r="BH157" s="854">
        <f t="shared" si="76"/>
        <v>0</v>
      </c>
      <c r="BI157" s="855">
        <f t="shared" si="77"/>
        <v>0</v>
      </c>
      <c r="BJ157" s="855">
        <f t="shared" si="78"/>
        <v>0</v>
      </c>
      <c r="BK157" s="382" t="str">
        <f t="shared" si="79"/>
        <v xml:space="preserve"> -</v>
      </c>
      <c r="BL157" s="284" t="str">
        <f t="shared" si="80"/>
        <v xml:space="preserve"> -</v>
      </c>
      <c r="BM157" s="832" t="s">
        <v>1560</v>
      </c>
      <c r="BN157" s="821" t="s">
        <v>1561</v>
      </c>
      <c r="BO157" s="822" t="s">
        <v>1956</v>
      </c>
    </row>
    <row r="158" spans="2:67" ht="30" customHeight="1">
      <c r="B158" s="803"/>
      <c r="C158" s="871"/>
      <c r="D158" s="922"/>
      <c r="E158" s="710"/>
      <c r="F158" s="633"/>
      <c r="G158" s="695"/>
      <c r="H158" s="695"/>
      <c r="I158" s="692"/>
      <c r="J158" s="835">
        <f>+RESUMEN!J62</f>
        <v>0.15000000000000002</v>
      </c>
      <c r="K158" s="836" t="s">
        <v>409</v>
      </c>
      <c r="L158" s="24" t="s">
        <v>396</v>
      </c>
      <c r="M158" s="130">
        <v>5430101</v>
      </c>
      <c r="N158" s="24" t="s">
        <v>1562</v>
      </c>
      <c r="O158" s="61">
        <v>0</v>
      </c>
      <c r="P158" s="106">
        <v>1</v>
      </c>
      <c r="Q158" s="106">
        <v>0.1</v>
      </c>
      <c r="R158" s="314">
        <f t="shared" si="67"/>
        <v>0.1</v>
      </c>
      <c r="S158" s="106">
        <v>0.4</v>
      </c>
      <c r="T158" s="314">
        <f t="shared" si="82"/>
        <v>0.4</v>
      </c>
      <c r="U158" s="106">
        <v>0.1</v>
      </c>
      <c r="V158" s="315">
        <f t="shared" si="83"/>
        <v>0.1</v>
      </c>
      <c r="W158" s="134">
        <v>0.4</v>
      </c>
      <c r="X158" s="315">
        <f t="shared" si="84"/>
        <v>0.4</v>
      </c>
      <c r="Y158" s="231">
        <v>0.1</v>
      </c>
      <c r="Z158" s="249">
        <v>0.05</v>
      </c>
      <c r="AA158" s="249">
        <v>0</v>
      </c>
      <c r="AB158" s="256">
        <v>0</v>
      </c>
      <c r="AC158" s="231">
        <f t="shared" si="57"/>
        <v>1</v>
      </c>
      <c r="AD158" s="795">
        <f t="shared" si="58"/>
        <v>1</v>
      </c>
      <c r="AE158" s="87">
        <f t="shared" si="59"/>
        <v>0.125</v>
      </c>
      <c r="AF158" s="795">
        <f t="shared" si="60"/>
        <v>0.125</v>
      </c>
      <c r="AG158" s="87">
        <f t="shared" si="61"/>
        <v>0</v>
      </c>
      <c r="AH158" s="795">
        <f t="shared" si="62"/>
        <v>0</v>
      </c>
      <c r="AI158" s="87">
        <f t="shared" si="63"/>
        <v>0</v>
      </c>
      <c r="AJ158" s="795">
        <f t="shared" si="64"/>
        <v>0</v>
      </c>
      <c r="AK158" s="919">
        <f>+SUM(Y158:AB158)/P158</f>
        <v>0.15000000000000002</v>
      </c>
      <c r="AL158" s="920">
        <f t="shared" si="65"/>
        <v>0.15000000000000002</v>
      </c>
      <c r="AM158" s="921">
        <f t="shared" si="66"/>
        <v>0.15000000000000002</v>
      </c>
      <c r="AN158" s="55">
        <v>30000</v>
      </c>
      <c r="AO158" s="53">
        <v>6500</v>
      </c>
      <c r="AP158" s="53">
        <v>0</v>
      </c>
      <c r="AQ158" s="134">
        <f t="shared" si="68"/>
        <v>0.21666666666666667</v>
      </c>
      <c r="AR158" s="276" t="str">
        <f t="shared" si="69"/>
        <v xml:space="preserve"> -</v>
      </c>
      <c r="AS158" s="55">
        <v>1129298</v>
      </c>
      <c r="AT158" s="53">
        <v>13452</v>
      </c>
      <c r="AU158" s="53">
        <v>0</v>
      </c>
      <c r="AV158" s="134">
        <f t="shared" si="70"/>
        <v>1.1911824868192452E-2</v>
      </c>
      <c r="AW158" s="276" t="str">
        <f t="shared" si="71"/>
        <v xml:space="preserve"> -</v>
      </c>
      <c r="AX158" s="52">
        <v>0</v>
      </c>
      <c r="AY158" s="53">
        <v>0</v>
      </c>
      <c r="AZ158" s="53">
        <v>0</v>
      </c>
      <c r="BA158" s="134" t="str">
        <f t="shared" si="72"/>
        <v xml:space="preserve"> -</v>
      </c>
      <c r="BB158" s="276" t="str">
        <f t="shared" si="73"/>
        <v xml:space="preserve"> -</v>
      </c>
      <c r="BC158" s="55">
        <v>950000</v>
      </c>
      <c r="BD158" s="53">
        <v>0</v>
      </c>
      <c r="BE158" s="53">
        <v>0</v>
      </c>
      <c r="BF158" s="134">
        <f t="shared" si="74"/>
        <v>0</v>
      </c>
      <c r="BG158" s="276" t="str">
        <f t="shared" si="75"/>
        <v xml:space="preserve"> -</v>
      </c>
      <c r="BH158" s="826">
        <f t="shared" si="76"/>
        <v>2109298</v>
      </c>
      <c r="BI158" s="827">
        <f t="shared" si="77"/>
        <v>19952</v>
      </c>
      <c r="BJ158" s="827">
        <f t="shared" si="78"/>
        <v>0</v>
      </c>
      <c r="BK158" s="383">
        <f t="shared" si="79"/>
        <v>9.4590712170589449E-3</v>
      </c>
      <c r="BL158" s="276" t="str">
        <f t="shared" si="80"/>
        <v xml:space="preserve"> -</v>
      </c>
      <c r="BM158" s="837" t="s">
        <v>1467</v>
      </c>
      <c r="BN158" s="801" t="s">
        <v>1554</v>
      </c>
      <c r="BO158" s="802" t="s">
        <v>404</v>
      </c>
    </row>
    <row r="159" spans="2:67" ht="30" customHeight="1" thickBot="1">
      <c r="B159" s="803"/>
      <c r="C159" s="871"/>
      <c r="D159" s="922"/>
      <c r="E159" s="710"/>
      <c r="F159" s="633" t="s">
        <v>413</v>
      </c>
      <c r="G159" s="695">
        <v>7829</v>
      </c>
      <c r="H159" s="695">
        <v>5479</v>
      </c>
      <c r="I159" s="692">
        <f>+H159-G159</f>
        <v>-2350</v>
      </c>
      <c r="J159" s="843"/>
      <c r="K159" s="814"/>
      <c r="L159" s="25" t="s">
        <v>397</v>
      </c>
      <c r="M159" s="126">
        <v>5430101</v>
      </c>
      <c r="N159" s="25" t="s">
        <v>1563</v>
      </c>
      <c r="O159" s="71">
        <v>0</v>
      </c>
      <c r="P159" s="107">
        <v>1</v>
      </c>
      <c r="Q159" s="107">
        <v>0.1</v>
      </c>
      <c r="R159" s="311">
        <f t="shared" si="67"/>
        <v>0.1</v>
      </c>
      <c r="S159" s="107">
        <v>0.4</v>
      </c>
      <c r="T159" s="311">
        <f t="shared" si="82"/>
        <v>0.4</v>
      </c>
      <c r="U159" s="107">
        <v>0.1</v>
      </c>
      <c r="V159" s="312">
        <f t="shared" si="83"/>
        <v>0.1</v>
      </c>
      <c r="W159" s="136">
        <v>0.4</v>
      </c>
      <c r="X159" s="312">
        <f t="shared" si="84"/>
        <v>0.4</v>
      </c>
      <c r="Y159" s="232">
        <v>0.1</v>
      </c>
      <c r="Z159" s="250">
        <v>0.05</v>
      </c>
      <c r="AA159" s="250">
        <v>0</v>
      </c>
      <c r="AB159" s="257">
        <v>0</v>
      </c>
      <c r="AC159" s="232">
        <f t="shared" si="57"/>
        <v>1</v>
      </c>
      <c r="AD159" s="815">
        <f t="shared" si="58"/>
        <v>1</v>
      </c>
      <c r="AE159" s="102">
        <f t="shared" si="59"/>
        <v>0.125</v>
      </c>
      <c r="AF159" s="815">
        <f t="shared" si="60"/>
        <v>0.125</v>
      </c>
      <c r="AG159" s="102">
        <f t="shared" si="61"/>
        <v>0</v>
      </c>
      <c r="AH159" s="815">
        <f t="shared" si="62"/>
        <v>0</v>
      </c>
      <c r="AI159" s="102">
        <f t="shared" si="63"/>
        <v>0</v>
      </c>
      <c r="AJ159" s="815">
        <f t="shared" si="64"/>
        <v>0</v>
      </c>
      <c r="AK159" s="928">
        <f>+SUM(Y159:AB159)/P159</f>
        <v>0.15000000000000002</v>
      </c>
      <c r="AL159" s="929">
        <f t="shared" si="65"/>
        <v>0.15000000000000002</v>
      </c>
      <c r="AM159" s="930">
        <f t="shared" si="66"/>
        <v>0.15000000000000002</v>
      </c>
      <c r="AN159" s="57">
        <v>20000</v>
      </c>
      <c r="AO159" s="86">
        <v>6500</v>
      </c>
      <c r="AP159" s="86">
        <v>0</v>
      </c>
      <c r="AQ159" s="116">
        <f t="shared" si="68"/>
        <v>0.32500000000000001</v>
      </c>
      <c r="AR159" s="277" t="str">
        <f t="shared" si="69"/>
        <v xml:space="preserve"> -</v>
      </c>
      <c r="AS159" s="57">
        <v>740000</v>
      </c>
      <c r="AT159" s="86">
        <v>15440</v>
      </c>
      <c r="AU159" s="86">
        <v>0</v>
      </c>
      <c r="AV159" s="116">
        <f t="shared" si="70"/>
        <v>2.0864864864864864E-2</v>
      </c>
      <c r="AW159" s="277" t="str">
        <f t="shared" si="71"/>
        <v xml:space="preserve"> -</v>
      </c>
      <c r="AX159" s="56">
        <v>0</v>
      </c>
      <c r="AY159" s="86">
        <v>0</v>
      </c>
      <c r="AZ159" s="86">
        <v>0</v>
      </c>
      <c r="BA159" s="116" t="str">
        <f t="shared" si="72"/>
        <v xml:space="preserve"> -</v>
      </c>
      <c r="BB159" s="277" t="str">
        <f t="shared" si="73"/>
        <v xml:space="preserve"> -</v>
      </c>
      <c r="BC159" s="57">
        <v>700000</v>
      </c>
      <c r="BD159" s="86">
        <v>0</v>
      </c>
      <c r="BE159" s="86">
        <v>0</v>
      </c>
      <c r="BF159" s="116">
        <f t="shared" si="74"/>
        <v>0</v>
      </c>
      <c r="BG159" s="277" t="str">
        <f t="shared" si="75"/>
        <v xml:space="preserve"> -</v>
      </c>
      <c r="BH159" s="811">
        <f t="shared" si="76"/>
        <v>1460000</v>
      </c>
      <c r="BI159" s="812">
        <f t="shared" si="77"/>
        <v>21940</v>
      </c>
      <c r="BJ159" s="812">
        <f t="shared" si="78"/>
        <v>0</v>
      </c>
      <c r="BK159" s="381">
        <f t="shared" si="79"/>
        <v>1.5027397260273972E-2</v>
      </c>
      <c r="BL159" s="277" t="str">
        <f t="shared" si="80"/>
        <v xml:space="preserve"> -</v>
      </c>
      <c r="BM159" s="832" t="s">
        <v>1467</v>
      </c>
      <c r="BN159" s="833" t="s">
        <v>1554</v>
      </c>
      <c r="BO159" s="834" t="s">
        <v>404</v>
      </c>
    </row>
    <row r="160" spans="2:67" ht="30" customHeight="1">
      <c r="B160" s="803"/>
      <c r="C160" s="871"/>
      <c r="D160" s="922"/>
      <c r="E160" s="710"/>
      <c r="F160" s="633"/>
      <c r="G160" s="695"/>
      <c r="H160" s="695"/>
      <c r="I160" s="692"/>
      <c r="J160" s="793">
        <f>+RESUMEN!J63</f>
        <v>0.5</v>
      </c>
      <c r="K160" s="794" t="s">
        <v>410</v>
      </c>
      <c r="L160" s="22" t="s">
        <v>398</v>
      </c>
      <c r="M160" s="128">
        <v>5430102</v>
      </c>
      <c r="N160" s="22" t="s">
        <v>1564</v>
      </c>
      <c r="O160" s="33">
        <v>11500</v>
      </c>
      <c r="P160" s="84">
        <v>7350</v>
      </c>
      <c r="Q160" s="84">
        <v>1800</v>
      </c>
      <c r="R160" s="307">
        <f t="shared" si="67"/>
        <v>0.24489795918367346</v>
      </c>
      <c r="S160" s="84">
        <v>1850</v>
      </c>
      <c r="T160" s="307">
        <f t="shared" si="82"/>
        <v>0.25170068027210885</v>
      </c>
      <c r="U160" s="84">
        <v>1850</v>
      </c>
      <c r="V160" s="309">
        <f t="shared" si="83"/>
        <v>0.25170068027210885</v>
      </c>
      <c r="W160" s="40">
        <v>1850</v>
      </c>
      <c r="X160" s="316">
        <f t="shared" si="84"/>
        <v>0.25170068027210885</v>
      </c>
      <c r="Y160" s="46">
        <v>8659</v>
      </c>
      <c r="Z160" s="47">
        <v>1436</v>
      </c>
      <c r="AA160" s="47">
        <v>0</v>
      </c>
      <c r="AB160" s="251">
        <v>0</v>
      </c>
      <c r="AC160" s="823">
        <f t="shared" si="57"/>
        <v>4.8105555555555553</v>
      </c>
      <c r="AD160" s="567">
        <f t="shared" si="58"/>
        <v>1</v>
      </c>
      <c r="AE160" s="106">
        <f t="shared" si="59"/>
        <v>0.77621621621621617</v>
      </c>
      <c r="AF160" s="567">
        <f t="shared" si="60"/>
        <v>0.77621621621621617</v>
      </c>
      <c r="AG160" s="106">
        <f t="shared" si="61"/>
        <v>0</v>
      </c>
      <c r="AH160" s="567">
        <f t="shared" si="62"/>
        <v>0</v>
      </c>
      <c r="AI160" s="106">
        <f t="shared" si="63"/>
        <v>0</v>
      </c>
      <c r="AJ160" s="567">
        <f t="shared" si="64"/>
        <v>0</v>
      </c>
      <c r="AK160" s="931">
        <f>+SUM(Y160:AB160)/P160</f>
        <v>1.3734693877551021</v>
      </c>
      <c r="AL160" s="932">
        <f t="shared" si="65"/>
        <v>1</v>
      </c>
      <c r="AM160" s="933">
        <f t="shared" si="66"/>
        <v>1</v>
      </c>
      <c r="AN160" s="46">
        <v>150000</v>
      </c>
      <c r="AO160" s="84">
        <v>50473</v>
      </c>
      <c r="AP160" s="84">
        <v>0</v>
      </c>
      <c r="AQ160" s="135">
        <f t="shared" si="68"/>
        <v>0.33648666666666666</v>
      </c>
      <c r="AR160" s="283" t="str">
        <f t="shared" si="69"/>
        <v xml:space="preserve"> -</v>
      </c>
      <c r="AS160" s="47">
        <v>72000</v>
      </c>
      <c r="AT160" s="84">
        <v>30004</v>
      </c>
      <c r="AU160" s="84">
        <v>0</v>
      </c>
      <c r="AV160" s="135">
        <f t="shared" si="70"/>
        <v>0.41672222222222222</v>
      </c>
      <c r="AW160" s="283" t="str">
        <f t="shared" si="71"/>
        <v xml:space="preserve"> -</v>
      </c>
      <c r="AX160" s="46">
        <v>180000</v>
      </c>
      <c r="AY160" s="84">
        <v>0</v>
      </c>
      <c r="AZ160" s="84">
        <v>0</v>
      </c>
      <c r="BA160" s="135">
        <f t="shared" si="72"/>
        <v>0</v>
      </c>
      <c r="BB160" s="283" t="str">
        <f t="shared" si="73"/>
        <v xml:space="preserve"> -</v>
      </c>
      <c r="BC160" s="47">
        <v>180000</v>
      </c>
      <c r="BD160" s="84">
        <v>0</v>
      </c>
      <c r="BE160" s="84">
        <v>0</v>
      </c>
      <c r="BF160" s="135">
        <f t="shared" si="74"/>
        <v>0</v>
      </c>
      <c r="BG160" s="283" t="str">
        <f t="shared" si="75"/>
        <v xml:space="preserve"> -</v>
      </c>
      <c r="BH160" s="798">
        <f t="shared" si="76"/>
        <v>582000</v>
      </c>
      <c r="BI160" s="799">
        <f t="shared" si="77"/>
        <v>80477</v>
      </c>
      <c r="BJ160" s="799">
        <f t="shared" si="78"/>
        <v>0</v>
      </c>
      <c r="BK160" s="380">
        <f t="shared" si="79"/>
        <v>0.1382766323024055</v>
      </c>
      <c r="BL160" s="283" t="str">
        <f t="shared" si="80"/>
        <v xml:space="preserve"> -</v>
      </c>
      <c r="BM160" s="837" t="s">
        <v>1467</v>
      </c>
      <c r="BN160" s="801" t="s">
        <v>1554</v>
      </c>
      <c r="BO160" s="802" t="s">
        <v>404</v>
      </c>
    </row>
    <row r="161" spans="2:67" ht="30" customHeight="1" thickBot="1">
      <c r="B161" s="803"/>
      <c r="C161" s="871"/>
      <c r="D161" s="922"/>
      <c r="E161" s="710"/>
      <c r="F161" s="633"/>
      <c r="G161" s="695"/>
      <c r="H161" s="695"/>
      <c r="I161" s="692"/>
      <c r="J161" s="813"/>
      <c r="K161" s="828"/>
      <c r="L161" s="26" t="s">
        <v>399</v>
      </c>
      <c r="M161" s="131">
        <v>2210168</v>
      </c>
      <c r="N161" s="26" t="s">
        <v>1565</v>
      </c>
      <c r="O161" s="39">
        <v>0</v>
      </c>
      <c r="P161" s="86">
        <v>7</v>
      </c>
      <c r="Q161" s="86">
        <v>0</v>
      </c>
      <c r="R161" s="318">
        <v>0.25</v>
      </c>
      <c r="S161" s="86">
        <v>7</v>
      </c>
      <c r="T161" s="318">
        <v>0.25</v>
      </c>
      <c r="U161" s="86">
        <v>7</v>
      </c>
      <c r="V161" s="319">
        <v>0.25</v>
      </c>
      <c r="W161" s="45">
        <v>7</v>
      </c>
      <c r="X161" s="320">
        <v>0.25</v>
      </c>
      <c r="Y161" s="56">
        <v>0</v>
      </c>
      <c r="Z161" s="57">
        <v>0</v>
      </c>
      <c r="AA161" s="57">
        <v>0</v>
      </c>
      <c r="AB161" s="254">
        <v>0</v>
      </c>
      <c r="AC161" s="829" t="str">
        <f t="shared" si="57"/>
        <v xml:space="preserve"> -</v>
      </c>
      <c r="AD161" s="565" t="str">
        <f t="shared" si="58"/>
        <v xml:space="preserve"> -</v>
      </c>
      <c r="AE161" s="107">
        <f t="shared" si="59"/>
        <v>0</v>
      </c>
      <c r="AF161" s="565">
        <f t="shared" si="60"/>
        <v>0</v>
      </c>
      <c r="AG161" s="107">
        <f t="shared" si="61"/>
        <v>0</v>
      </c>
      <c r="AH161" s="565">
        <f t="shared" si="62"/>
        <v>0</v>
      </c>
      <c r="AI161" s="107">
        <f t="shared" si="63"/>
        <v>0</v>
      </c>
      <c r="AJ161" s="565">
        <f t="shared" si="64"/>
        <v>0</v>
      </c>
      <c r="AK161" s="936">
        <f t="shared" si="81"/>
        <v>0</v>
      </c>
      <c r="AL161" s="937">
        <f t="shared" si="65"/>
        <v>0</v>
      </c>
      <c r="AM161" s="938">
        <f t="shared" si="66"/>
        <v>0</v>
      </c>
      <c r="AN161" s="56">
        <v>100000</v>
      </c>
      <c r="AO161" s="86">
        <v>0</v>
      </c>
      <c r="AP161" s="86">
        <v>0</v>
      </c>
      <c r="AQ161" s="137">
        <f t="shared" si="68"/>
        <v>0</v>
      </c>
      <c r="AR161" s="284" t="str">
        <f t="shared" si="69"/>
        <v xml:space="preserve"> -</v>
      </c>
      <c r="AS161" s="57">
        <v>0</v>
      </c>
      <c r="AT161" s="86">
        <v>0</v>
      </c>
      <c r="AU161" s="86">
        <v>0</v>
      </c>
      <c r="AV161" s="137" t="str">
        <f t="shared" si="70"/>
        <v xml:space="preserve"> -</v>
      </c>
      <c r="AW161" s="284" t="str">
        <f t="shared" si="71"/>
        <v xml:space="preserve"> -</v>
      </c>
      <c r="AX161" s="56">
        <v>800000</v>
      </c>
      <c r="AY161" s="86">
        <v>0</v>
      </c>
      <c r="AZ161" s="86">
        <v>0</v>
      </c>
      <c r="BA161" s="137">
        <f t="shared" si="72"/>
        <v>0</v>
      </c>
      <c r="BB161" s="284" t="str">
        <f t="shared" si="73"/>
        <v xml:space="preserve"> -</v>
      </c>
      <c r="BC161" s="57">
        <v>800000</v>
      </c>
      <c r="BD161" s="86">
        <v>0</v>
      </c>
      <c r="BE161" s="86">
        <v>0</v>
      </c>
      <c r="BF161" s="137">
        <f t="shared" si="74"/>
        <v>0</v>
      </c>
      <c r="BG161" s="284" t="str">
        <f t="shared" si="75"/>
        <v xml:space="preserve"> -</v>
      </c>
      <c r="BH161" s="854">
        <f t="shared" si="76"/>
        <v>1700000</v>
      </c>
      <c r="BI161" s="855">
        <f t="shared" si="77"/>
        <v>0</v>
      </c>
      <c r="BJ161" s="855">
        <f t="shared" si="78"/>
        <v>0</v>
      </c>
      <c r="BK161" s="382">
        <f t="shared" si="79"/>
        <v>0</v>
      </c>
      <c r="BL161" s="284" t="str">
        <f t="shared" si="80"/>
        <v xml:space="preserve"> -</v>
      </c>
      <c r="BM161" s="832" t="s">
        <v>1467</v>
      </c>
      <c r="BN161" s="833" t="s">
        <v>1566</v>
      </c>
      <c r="BO161" s="834" t="s">
        <v>1953</v>
      </c>
    </row>
    <row r="162" spans="2:67" ht="30" customHeight="1">
      <c r="B162" s="803"/>
      <c r="C162" s="871"/>
      <c r="D162" s="922"/>
      <c r="E162" s="710"/>
      <c r="F162" s="633"/>
      <c r="G162" s="695"/>
      <c r="H162" s="695"/>
      <c r="I162" s="692"/>
      <c r="J162" s="793">
        <f>+RESUMEN!J64</f>
        <v>0.11850000000000001</v>
      </c>
      <c r="K162" s="794" t="s">
        <v>411</v>
      </c>
      <c r="L162" s="22" t="s">
        <v>400</v>
      </c>
      <c r="M162" s="128">
        <v>5439002</v>
      </c>
      <c r="N162" s="22" t="s">
        <v>1567</v>
      </c>
      <c r="O162" s="36">
        <v>0</v>
      </c>
      <c r="P162" s="87">
        <v>1</v>
      </c>
      <c r="Q162" s="87">
        <v>0.1</v>
      </c>
      <c r="R162" s="307">
        <f t="shared" si="67"/>
        <v>0.1</v>
      </c>
      <c r="S162" s="87">
        <v>0.4</v>
      </c>
      <c r="T162" s="307">
        <f t="shared" si="82"/>
        <v>0.4</v>
      </c>
      <c r="U162" s="87">
        <v>0.1</v>
      </c>
      <c r="V162" s="309">
        <f t="shared" si="83"/>
        <v>0.1</v>
      </c>
      <c r="W162" s="135">
        <v>0.4</v>
      </c>
      <c r="X162" s="316">
        <f t="shared" si="84"/>
        <v>0.4</v>
      </c>
      <c r="Y162" s="231">
        <v>0.1</v>
      </c>
      <c r="Z162" s="249">
        <v>0.05</v>
      </c>
      <c r="AA162" s="249">
        <v>0</v>
      </c>
      <c r="AB162" s="256">
        <v>0</v>
      </c>
      <c r="AC162" s="231">
        <f t="shared" si="57"/>
        <v>1</v>
      </c>
      <c r="AD162" s="795">
        <f t="shared" si="58"/>
        <v>1</v>
      </c>
      <c r="AE162" s="87">
        <f t="shared" si="59"/>
        <v>0.125</v>
      </c>
      <c r="AF162" s="795">
        <f t="shared" si="60"/>
        <v>0.125</v>
      </c>
      <c r="AG162" s="87">
        <f t="shared" si="61"/>
        <v>0</v>
      </c>
      <c r="AH162" s="795">
        <f t="shared" si="62"/>
        <v>0</v>
      </c>
      <c r="AI162" s="87">
        <f t="shared" si="63"/>
        <v>0</v>
      </c>
      <c r="AJ162" s="795">
        <f t="shared" si="64"/>
        <v>0</v>
      </c>
      <c r="AK162" s="919">
        <f>+SUM(Y162:AB162)/P162</f>
        <v>0.15000000000000002</v>
      </c>
      <c r="AL162" s="920">
        <f t="shared" si="65"/>
        <v>0.15000000000000002</v>
      </c>
      <c r="AM162" s="921">
        <f t="shared" si="66"/>
        <v>0.15000000000000002</v>
      </c>
      <c r="AN162" s="46">
        <v>100000</v>
      </c>
      <c r="AO162" s="84">
        <v>13917</v>
      </c>
      <c r="AP162" s="84">
        <v>0</v>
      </c>
      <c r="AQ162" s="135">
        <f t="shared" si="68"/>
        <v>0.13916999999999999</v>
      </c>
      <c r="AR162" s="283" t="str">
        <f t="shared" si="69"/>
        <v xml:space="preserve"> -</v>
      </c>
      <c r="AS162" s="47">
        <v>133000</v>
      </c>
      <c r="AT162" s="84">
        <v>0</v>
      </c>
      <c r="AU162" s="84">
        <v>0</v>
      </c>
      <c r="AV162" s="135">
        <f t="shared" si="70"/>
        <v>0</v>
      </c>
      <c r="AW162" s="283" t="str">
        <f t="shared" si="71"/>
        <v xml:space="preserve"> -</v>
      </c>
      <c r="AX162" s="46">
        <v>0</v>
      </c>
      <c r="AY162" s="84">
        <v>0</v>
      </c>
      <c r="AZ162" s="84">
        <v>0</v>
      </c>
      <c r="BA162" s="135" t="str">
        <f t="shared" si="72"/>
        <v xml:space="preserve"> -</v>
      </c>
      <c r="BB162" s="283" t="str">
        <f t="shared" si="73"/>
        <v xml:space="preserve"> -</v>
      </c>
      <c r="BC162" s="47">
        <v>300000</v>
      </c>
      <c r="BD162" s="84">
        <v>0</v>
      </c>
      <c r="BE162" s="84">
        <v>0</v>
      </c>
      <c r="BF162" s="135">
        <f t="shared" si="74"/>
        <v>0</v>
      </c>
      <c r="BG162" s="283" t="str">
        <f t="shared" si="75"/>
        <v xml:space="preserve"> -</v>
      </c>
      <c r="BH162" s="798">
        <f t="shared" si="76"/>
        <v>533000</v>
      </c>
      <c r="BI162" s="799">
        <f t="shared" si="77"/>
        <v>13917</v>
      </c>
      <c r="BJ162" s="799">
        <f t="shared" si="78"/>
        <v>0</v>
      </c>
      <c r="BK162" s="380">
        <f t="shared" si="79"/>
        <v>2.6110694183864917E-2</v>
      </c>
      <c r="BL162" s="283" t="str">
        <f t="shared" si="80"/>
        <v xml:space="preserve"> -</v>
      </c>
      <c r="BM162" s="837" t="s">
        <v>1223</v>
      </c>
      <c r="BN162" s="838" t="s">
        <v>1554</v>
      </c>
      <c r="BO162" s="839" t="s">
        <v>404</v>
      </c>
    </row>
    <row r="163" spans="2:67" ht="30" customHeight="1">
      <c r="B163" s="803"/>
      <c r="C163" s="871"/>
      <c r="D163" s="922"/>
      <c r="E163" s="710"/>
      <c r="F163" s="633"/>
      <c r="G163" s="695"/>
      <c r="H163" s="695"/>
      <c r="I163" s="692"/>
      <c r="J163" s="807"/>
      <c r="K163" s="808"/>
      <c r="L163" s="110" t="s">
        <v>401</v>
      </c>
      <c r="M163" s="122">
        <v>5439002</v>
      </c>
      <c r="N163" s="110" t="s">
        <v>1568</v>
      </c>
      <c r="O163" s="37">
        <v>0</v>
      </c>
      <c r="P163" s="79">
        <v>1</v>
      </c>
      <c r="Q163" s="79">
        <v>0</v>
      </c>
      <c r="R163" s="308">
        <f t="shared" si="67"/>
        <v>0</v>
      </c>
      <c r="S163" s="79">
        <v>0.1</v>
      </c>
      <c r="T163" s="308">
        <f t="shared" si="82"/>
        <v>0.1</v>
      </c>
      <c r="U163" s="79">
        <v>0.3</v>
      </c>
      <c r="V163" s="310">
        <f t="shared" si="83"/>
        <v>0.3</v>
      </c>
      <c r="W163" s="116">
        <v>0.6</v>
      </c>
      <c r="X163" s="317">
        <f t="shared" si="84"/>
        <v>0.6</v>
      </c>
      <c r="Y163" s="233">
        <v>0</v>
      </c>
      <c r="Z163" s="230">
        <v>0</v>
      </c>
      <c r="AA163" s="230">
        <v>0</v>
      </c>
      <c r="AB163" s="253">
        <v>0</v>
      </c>
      <c r="AC163" s="233" t="str">
        <f t="shared" si="57"/>
        <v xml:space="preserve"> -</v>
      </c>
      <c r="AD163" s="568" t="str">
        <f t="shared" si="58"/>
        <v xml:space="preserve"> -</v>
      </c>
      <c r="AE163" s="79">
        <f t="shared" si="59"/>
        <v>0</v>
      </c>
      <c r="AF163" s="568">
        <f t="shared" si="60"/>
        <v>0</v>
      </c>
      <c r="AG163" s="79">
        <f t="shared" si="61"/>
        <v>0</v>
      </c>
      <c r="AH163" s="568">
        <f t="shared" si="62"/>
        <v>0</v>
      </c>
      <c r="AI163" s="79">
        <f t="shared" si="63"/>
        <v>0</v>
      </c>
      <c r="AJ163" s="568">
        <f t="shared" si="64"/>
        <v>0</v>
      </c>
      <c r="AK163" s="925">
        <f>+SUM(Y163:AB163)/P163</f>
        <v>0</v>
      </c>
      <c r="AL163" s="926">
        <f t="shared" si="65"/>
        <v>0</v>
      </c>
      <c r="AM163" s="927">
        <f t="shared" si="66"/>
        <v>0</v>
      </c>
      <c r="AN163" s="48">
        <v>0</v>
      </c>
      <c r="AO163" s="54">
        <v>0</v>
      </c>
      <c r="AP163" s="54">
        <v>0</v>
      </c>
      <c r="AQ163" s="116" t="str">
        <f t="shared" si="68"/>
        <v xml:space="preserve"> -</v>
      </c>
      <c r="AR163" s="277" t="str">
        <f t="shared" si="69"/>
        <v xml:space="preserve"> -</v>
      </c>
      <c r="AS163" s="49">
        <v>100000</v>
      </c>
      <c r="AT163" s="54">
        <v>0</v>
      </c>
      <c r="AU163" s="54">
        <v>0</v>
      </c>
      <c r="AV163" s="116">
        <f t="shared" si="70"/>
        <v>0</v>
      </c>
      <c r="AW163" s="277" t="str">
        <f t="shared" si="71"/>
        <v xml:space="preserve"> -</v>
      </c>
      <c r="AX163" s="48">
        <v>275000</v>
      </c>
      <c r="AY163" s="54">
        <v>0</v>
      </c>
      <c r="AZ163" s="54">
        <v>0</v>
      </c>
      <c r="BA163" s="116">
        <f t="shared" si="72"/>
        <v>0</v>
      </c>
      <c r="BB163" s="277" t="str">
        <f t="shared" si="73"/>
        <v xml:space="preserve"> -</v>
      </c>
      <c r="BC163" s="49">
        <v>0</v>
      </c>
      <c r="BD163" s="54">
        <v>0</v>
      </c>
      <c r="BE163" s="54">
        <v>0</v>
      </c>
      <c r="BF163" s="116" t="str">
        <f t="shared" si="74"/>
        <v xml:space="preserve"> -</v>
      </c>
      <c r="BG163" s="277" t="str">
        <f t="shared" si="75"/>
        <v xml:space="preserve"> -</v>
      </c>
      <c r="BH163" s="811">
        <f t="shared" si="76"/>
        <v>375000</v>
      </c>
      <c r="BI163" s="812">
        <f t="shared" si="77"/>
        <v>0</v>
      </c>
      <c r="BJ163" s="812">
        <f t="shared" si="78"/>
        <v>0</v>
      </c>
      <c r="BK163" s="381">
        <f t="shared" si="79"/>
        <v>0</v>
      </c>
      <c r="BL163" s="277" t="str">
        <f t="shared" si="80"/>
        <v xml:space="preserve"> -</v>
      </c>
      <c r="BM163" s="462" t="s">
        <v>1342</v>
      </c>
      <c r="BN163" s="186" t="s">
        <v>1554</v>
      </c>
      <c r="BO163" s="187" t="s">
        <v>404</v>
      </c>
    </row>
    <row r="164" spans="2:67" ht="30" customHeight="1">
      <c r="B164" s="803"/>
      <c r="C164" s="871"/>
      <c r="D164" s="922"/>
      <c r="E164" s="710"/>
      <c r="F164" s="633"/>
      <c r="G164" s="695"/>
      <c r="H164" s="695"/>
      <c r="I164" s="692"/>
      <c r="J164" s="807"/>
      <c r="K164" s="808"/>
      <c r="L164" s="110" t="s">
        <v>402</v>
      </c>
      <c r="M164" s="122">
        <v>5430101</v>
      </c>
      <c r="N164" s="110" t="s">
        <v>1569</v>
      </c>
      <c r="O164" s="34">
        <v>0</v>
      </c>
      <c r="P164" s="54">
        <v>5000</v>
      </c>
      <c r="Q164" s="54">
        <v>500</v>
      </c>
      <c r="R164" s="308">
        <f t="shared" si="67"/>
        <v>0.1</v>
      </c>
      <c r="S164" s="54">
        <v>1000</v>
      </c>
      <c r="T164" s="308">
        <f t="shared" si="82"/>
        <v>0.2</v>
      </c>
      <c r="U164" s="54">
        <v>1500</v>
      </c>
      <c r="V164" s="310">
        <f t="shared" si="83"/>
        <v>0.3</v>
      </c>
      <c r="W164" s="41">
        <v>2000</v>
      </c>
      <c r="X164" s="317">
        <f t="shared" si="84"/>
        <v>0.4</v>
      </c>
      <c r="Y164" s="48">
        <v>960</v>
      </c>
      <c r="Z164" s="49">
        <v>660</v>
      </c>
      <c r="AA164" s="49">
        <v>0</v>
      </c>
      <c r="AB164" s="252">
        <v>0</v>
      </c>
      <c r="AC164" s="233">
        <f t="shared" si="57"/>
        <v>1.92</v>
      </c>
      <c r="AD164" s="568">
        <f t="shared" si="58"/>
        <v>1</v>
      </c>
      <c r="AE164" s="79">
        <f t="shared" si="59"/>
        <v>0.66</v>
      </c>
      <c r="AF164" s="568">
        <f t="shared" si="60"/>
        <v>0.66</v>
      </c>
      <c r="AG164" s="79">
        <f t="shared" si="61"/>
        <v>0</v>
      </c>
      <c r="AH164" s="568">
        <f t="shared" si="62"/>
        <v>0</v>
      </c>
      <c r="AI164" s="79">
        <f t="shared" si="63"/>
        <v>0</v>
      </c>
      <c r="AJ164" s="568">
        <f t="shared" si="64"/>
        <v>0</v>
      </c>
      <c r="AK164" s="925">
        <f>+SUM(Y164:AB164)/P164</f>
        <v>0.32400000000000001</v>
      </c>
      <c r="AL164" s="926">
        <f t="shared" si="65"/>
        <v>0.32400000000000001</v>
      </c>
      <c r="AM164" s="927">
        <f t="shared" si="66"/>
        <v>0.32400000000000001</v>
      </c>
      <c r="AN164" s="48">
        <v>6152172</v>
      </c>
      <c r="AO164" s="54">
        <v>1271493</v>
      </c>
      <c r="AP164" s="54">
        <v>0</v>
      </c>
      <c r="AQ164" s="116">
        <f t="shared" si="68"/>
        <v>0.20667383811765991</v>
      </c>
      <c r="AR164" s="277" t="str">
        <f t="shared" si="69"/>
        <v xml:space="preserve"> -</v>
      </c>
      <c r="AS164" s="49">
        <v>1170000</v>
      </c>
      <c r="AT164" s="54">
        <v>0</v>
      </c>
      <c r="AU164" s="54">
        <v>0</v>
      </c>
      <c r="AV164" s="116">
        <f t="shared" si="70"/>
        <v>0</v>
      </c>
      <c r="AW164" s="277" t="str">
        <f t="shared" si="71"/>
        <v xml:space="preserve"> -</v>
      </c>
      <c r="AX164" s="48">
        <v>3000000</v>
      </c>
      <c r="AY164" s="54">
        <v>0</v>
      </c>
      <c r="AZ164" s="54">
        <v>0</v>
      </c>
      <c r="BA164" s="116">
        <f t="shared" si="72"/>
        <v>0</v>
      </c>
      <c r="BB164" s="277" t="str">
        <f t="shared" si="73"/>
        <v xml:space="preserve"> -</v>
      </c>
      <c r="BC164" s="49">
        <v>3250000</v>
      </c>
      <c r="BD164" s="54">
        <v>0</v>
      </c>
      <c r="BE164" s="54">
        <v>0</v>
      </c>
      <c r="BF164" s="116">
        <f t="shared" si="74"/>
        <v>0</v>
      </c>
      <c r="BG164" s="277" t="str">
        <f t="shared" si="75"/>
        <v xml:space="preserve"> -</v>
      </c>
      <c r="BH164" s="811">
        <f t="shared" si="76"/>
        <v>13572172</v>
      </c>
      <c r="BI164" s="812">
        <f t="shared" si="77"/>
        <v>1271493</v>
      </c>
      <c r="BJ164" s="812">
        <f t="shared" si="78"/>
        <v>0</v>
      </c>
      <c r="BK164" s="381">
        <f t="shared" si="79"/>
        <v>9.3683825993363473E-2</v>
      </c>
      <c r="BL164" s="277" t="str">
        <f t="shared" si="80"/>
        <v xml:space="preserve"> -</v>
      </c>
      <c r="BM164" s="462" t="s">
        <v>1342</v>
      </c>
      <c r="BN164" s="186" t="s">
        <v>1554</v>
      </c>
      <c r="BO164" s="187" t="s">
        <v>404</v>
      </c>
    </row>
    <row r="165" spans="2:67" ht="30" customHeight="1" thickBot="1">
      <c r="B165" s="803"/>
      <c r="C165" s="871"/>
      <c r="D165" s="942"/>
      <c r="E165" s="711"/>
      <c r="F165" s="665"/>
      <c r="G165" s="696"/>
      <c r="H165" s="696"/>
      <c r="I165" s="693"/>
      <c r="J165" s="813"/>
      <c r="K165" s="828"/>
      <c r="L165" s="114" t="s">
        <v>403</v>
      </c>
      <c r="M165" s="109">
        <v>5430101</v>
      </c>
      <c r="N165" s="114" t="s">
        <v>1570</v>
      </c>
      <c r="O165" s="39">
        <v>0</v>
      </c>
      <c r="P165" s="86">
        <v>3000</v>
      </c>
      <c r="Q165" s="86">
        <v>0</v>
      </c>
      <c r="R165" s="318">
        <f t="shared" si="67"/>
        <v>0</v>
      </c>
      <c r="S165" s="86">
        <v>500</v>
      </c>
      <c r="T165" s="318">
        <f t="shared" si="82"/>
        <v>0.16666666666666666</v>
      </c>
      <c r="U165" s="86">
        <v>1500</v>
      </c>
      <c r="V165" s="319">
        <f t="shared" si="83"/>
        <v>0.5</v>
      </c>
      <c r="W165" s="45">
        <v>1000</v>
      </c>
      <c r="X165" s="320">
        <f t="shared" si="84"/>
        <v>0.33333333333333331</v>
      </c>
      <c r="Y165" s="56">
        <v>0</v>
      </c>
      <c r="Z165" s="57">
        <v>0</v>
      </c>
      <c r="AA165" s="57">
        <v>0</v>
      </c>
      <c r="AB165" s="254">
        <v>0</v>
      </c>
      <c r="AC165" s="232" t="str">
        <f t="shared" si="57"/>
        <v xml:space="preserve"> -</v>
      </c>
      <c r="AD165" s="815" t="str">
        <f t="shared" si="58"/>
        <v xml:space="preserve"> -</v>
      </c>
      <c r="AE165" s="102">
        <f t="shared" si="59"/>
        <v>0</v>
      </c>
      <c r="AF165" s="815">
        <f t="shared" si="60"/>
        <v>0</v>
      </c>
      <c r="AG165" s="102">
        <f t="shared" si="61"/>
        <v>0</v>
      </c>
      <c r="AH165" s="815">
        <f t="shared" si="62"/>
        <v>0</v>
      </c>
      <c r="AI165" s="102">
        <f t="shared" si="63"/>
        <v>0</v>
      </c>
      <c r="AJ165" s="815">
        <f t="shared" si="64"/>
        <v>0</v>
      </c>
      <c r="AK165" s="928">
        <f>+SUM(Y165:AB165)/P165</f>
        <v>0</v>
      </c>
      <c r="AL165" s="929">
        <f t="shared" si="65"/>
        <v>0</v>
      </c>
      <c r="AM165" s="930">
        <f t="shared" si="66"/>
        <v>0</v>
      </c>
      <c r="AN165" s="56">
        <v>493000</v>
      </c>
      <c r="AO165" s="86">
        <v>0</v>
      </c>
      <c r="AP165" s="86">
        <v>0</v>
      </c>
      <c r="AQ165" s="137">
        <f t="shared" si="68"/>
        <v>0</v>
      </c>
      <c r="AR165" s="284" t="str">
        <f t="shared" si="69"/>
        <v xml:space="preserve"> -</v>
      </c>
      <c r="AS165" s="57">
        <v>1065000</v>
      </c>
      <c r="AT165" s="86">
        <v>0</v>
      </c>
      <c r="AU165" s="86">
        <v>0</v>
      </c>
      <c r="AV165" s="137">
        <f t="shared" si="70"/>
        <v>0</v>
      </c>
      <c r="AW165" s="284" t="str">
        <f t="shared" si="71"/>
        <v xml:space="preserve"> -</v>
      </c>
      <c r="AX165" s="56">
        <v>5250000</v>
      </c>
      <c r="AY165" s="86">
        <v>0</v>
      </c>
      <c r="AZ165" s="86">
        <v>0</v>
      </c>
      <c r="BA165" s="137">
        <f t="shared" si="72"/>
        <v>0</v>
      </c>
      <c r="BB165" s="284" t="str">
        <f t="shared" si="73"/>
        <v xml:space="preserve"> -</v>
      </c>
      <c r="BC165" s="57">
        <v>2850000</v>
      </c>
      <c r="BD165" s="86">
        <v>0</v>
      </c>
      <c r="BE165" s="86">
        <v>0</v>
      </c>
      <c r="BF165" s="137">
        <f t="shared" si="74"/>
        <v>0</v>
      </c>
      <c r="BG165" s="284" t="str">
        <f t="shared" si="75"/>
        <v xml:space="preserve"> -</v>
      </c>
      <c r="BH165" s="854">
        <f t="shared" si="76"/>
        <v>9658000</v>
      </c>
      <c r="BI165" s="855">
        <f t="shared" si="77"/>
        <v>0</v>
      </c>
      <c r="BJ165" s="855">
        <f t="shared" si="78"/>
        <v>0</v>
      </c>
      <c r="BK165" s="382">
        <f t="shared" si="79"/>
        <v>0</v>
      </c>
      <c r="BL165" s="284" t="str">
        <f t="shared" si="80"/>
        <v xml:space="preserve"> -</v>
      </c>
      <c r="BM165" s="832" t="s">
        <v>1467</v>
      </c>
      <c r="BN165" s="833" t="s">
        <v>1554</v>
      </c>
      <c r="BO165" s="834" t="s">
        <v>404</v>
      </c>
    </row>
    <row r="166" spans="2:67" ht="16" customHeight="1" thickBot="1">
      <c r="B166" s="887"/>
      <c r="C166" s="888"/>
      <c r="D166" s="170"/>
      <c r="E166" s="11"/>
      <c r="F166" s="12"/>
      <c r="G166" s="10"/>
      <c r="H166" s="10"/>
      <c r="I166" s="478"/>
      <c r="J166" s="75"/>
      <c r="K166" s="74"/>
      <c r="L166" s="76"/>
      <c r="M166" s="74"/>
      <c r="N166" s="76"/>
      <c r="O166" s="75"/>
      <c r="P166" s="226"/>
      <c r="Q166" s="226"/>
      <c r="R166" s="261"/>
      <c r="S166" s="226"/>
      <c r="T166" s="261"/>
      <c r="U166" s="226"/>
      <c r="V166" s="261"/>
      <c r="W166" s="226"/>
      <c r="X166" s="261"/>
      <c r="Y166" s="226"/>
      <c r="Z166" s="226"/>
      <c r="AA166" s="226"/>
      <c r="AB166" s="226"/>
      <c r="AC166" s="74"/>
      <c r="AD166" s="417"/>
      <c r="AE166" s="417"/>
      <c r="AF166" s="417"/>
      <c r="AG166" s="417"/>
      <c r="AH166" s="417"/>
      <c r="AI166" s="417"/>
      <c r="AJ166" s="417"/>
      <c r="AK166" s="507"/>
      <c r="AL166" s="417"/>
      <c r="AM166" s="488"/>
      <c r="AN166" s="77"/>
      <c r="AO166" s="77"/>
      <c r="AP166" s="77"/>
      <c r="AQ166" s="77"/>
      <c r="AR166" s="77"/>
      <c r="AS166" s="77"/>
      <c r="AT166" s="77"/>
      <c r="AU166" s="77"/>
      <c r="AV166" s="77"/>
      <c r="AW166" s="77"/>
      <c r="AX166" s="77"/>
      <c r="AY166" s="77"/>
      <c r="AZ166" s="77"/>
      <c r="BA166" s="77"/>
      <c r="BB166" s="77"/>
      <c r="BC166" s="77"/>
      <c r="BD166" s="77"/>
      <c r="BE166" s="77"/>
      <c r="BF166" s="77"/>
      <c r="BG166" s="77"/>
      <c r="BH166" s="78"/>
      <c r="BI166" s="78"/>
      <c r="BJ166" s="78"/>
      <c r="BK166" s="78"/>
      <c r="BL166" s="78"/>
      <c r="BM166" s="458"/>
      <c r="BN166" s="11"/>
      <c r="BO166" s="15"/>
    </row>
    <row r="167" spans="2:67" ht="16" customHeight="1" thickBot="1">
      <c r="B167" s="16"/>
      <c r="C167" s="17"/>
      <c r="D167" s="18"/>
      <c r="E167" s="18"/>
      <c r="F167" s="19"/>
      <c r="G167" s="18"/>
      <c r="H167" s="18"/>
      <c r="I167" s="18"/>
      <c r="J167" s="18"/>
      <c r="K167" s="18"/>
      <c r="L167" s="19"/>
      <c r="M167" s="18"/>
      <c r="N167" s="19"/>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490"/>
      <c r="AN167" s="20"/>
      <c r="AO167" s="20"/>
      <c r="AP167" s="20"/>
      <c r="AQ167" s="20"/>
      <c r="AR167" s="193"/>
      <c r="AS167" s="20"/>
      <c r="AT167" s="20"/>
      <c r="AU167" s="20"/>
      <c r="AV167" s="20"/>
      <c r="AW167" s="193"/>
      <c r="AX167" s="20"/>
      <c r="AY167" s="20"/>
      <c r="AZ167" s="20"/>
      <c r="BA167" s="20"/>
      <c r="BB167" s="193"/>
      <c r="BC167" s="20"/>
      <c r="BD167" s="20"/>
      <c r="BE167" s="20"/>
      <c r="BF167" s="20"/>
      <c r="BG167" s="193"/>
      <c r="BH167" s="193"/>
      <c r="BI167" s="193"/>
      <c r="BJ167" s="193"/>
      <c r="BK167" s="193"/>
      <c r="BL167" s="193"/>
      <c r="BM167" s="20"/>
      <c r="BN167" s="20"/>
      <c r="BO167" s="457"/>
    </row>
    <row r="168" spans="2:67" ht="15" customHeight="1"/>
    <row r="169" spans="2:67" ht="15" customHeight="1" thickBot="1"/>
    <row r="170" spans="2:67" ht="20" customHeight="1" thickBot="1">
      <c r="Y170" s="892">
        <v>2016</v>
      </c>
      <c r="Z170" s="893">
        <v>2017</v>
      </c>
      <c r="AA170" s="893">
        <v>2018</v>
      </c>
      <c r="AB170" s="893">
        <v>2019</v>
      </c>
      <c r="AC170" s="894" t="s">
        <v>1220</v>
      </c>
      <c r="AD170" s="895"/>
    </row>
    <row r="171" spans="2:67" ht="18" customHeight="1">
      <c r="U171" s="896" t="s">
        <v>1205</v>
      </c>
      <c r="V171" s="897"/>
      <c r="W171" s="897"/>
      <c r="X171" s="898"/>
      <c r="Y171" s="899">
        <f>+AVERAGE(AD11:AD28,AD31:AD32,AD34:AD42,AD55,AD62:AD63,AD68:AD77,AD82:AD89,AD91:AD93,AD106:AD125,AD129:AD135,AD138:AD149,AD161)</f>
        <v>0.73953057513914655</v>
      </c>
      <c r="Z171" s="900">
        <f>+AVERAGE(AF11:AF28,AF31:AF32,AF34:AF42,AF55,AF62:AF63,AF68:AF77,AF82:AF89,AF91:AF93,AF106:AF125,AF129:AF135,AF138:AF149,AF161)</f>
        <v>0.18690394265232976</v>
      </c>
      <c r="AA171" s="900">
        <f>+AVERAGE(AH11:AH28,AH31:AH32,AH34:AH42,AH55,AH62:AH63,AH68:AH77,AH82:AH89,AH91:AH93,AH106:AH125,AH129:AH135,AH138:AH149,AH161)</f>
        <v>0</v>
      </c>
      <c r="AB171" s="900">
        <f>+AVERAGE(AJ11:AJ28,AJ31:AJ32,AJ34:AJ42,AJ55,AJ62:AJ63,AJ68:AJ77,AJ82:AJ89,AJ91:AJ93,AJ106:AJ125,AJ129:AJ135,AJ138:AJ149,AJ161)</f>
        <v>0</v>
      </c>
      <c r="AC171" s="901">
        <f>+AVERAGE(AL11:AL28,AL31:AL32,AL34:AL42,AL55,AL62:AL63,AL68:AL77,AL82:AL89,AL91:AL93,AL106:AL125,AL129:AL135,AL138:AL149,AL161)</f>
        <v>0.23385684572297477</v>
      </c>
      <c r="AD171" s="902"/>
    </row>
    <row r="172" spans="2:67" ht="18" customHeight="1">
      <c r="U172" s="903" t="s">
        <v>1206</v>
      </c>
      <c r="V172" s="904"/>
      <c r="W172" s="904"/>
      <c r="X172" s="905"/>
      <c r="Y172" s="906" t="e">
        <f>+AVERAGE(AD98,AD150)</f>
        <v>#DIV/0!</v>
      </c>
      <c r="Z172" s="907">
        <f>+AVERAGE(AF98,AF150)</f>
        <v>0</v>
      </c>
      <c r="AA172" s="907">
        <f>+AVERAGE(AH98,AH150)</f>
        <v>0</v>
      </c>
      <c r="AB172" s="907">
        <f>+AVERAGE(AJ98,AJ150)</f>
        <v>0</v>
      </c>
      <c r="AC172" s="908">
        <f>+AVERAGE(AL98,AL150)</f>
        <v>0</v>
      </c>
      <c r="AD172" s="902"/>
    </row>
    <row r="173" spans="2:67" ht="18" customHeight="1">
      <c r="U173" s="903" t="s">
        <v>213</v>
      </c>
      <c r="V173" s="904"/>
      <c r="W173" s="904"/>
      <c r="X173" s="905"/>
      <c r="Y173" s="906" t="s">
        <v>1219</v>
      </c>
      <c r="Z173" s="907">
        <f>+AVERAGE(AF58,AF61)</f>
        <v>0</v>
      </c>
      <c r="AA173" s="907">
        <f>+AVERAGE(AH58,AH61)</f>
        <v>0</v>
      </c>
      <c r="AB173" s="907">
        <f>+AVERAGE(AJ58,AJ61)</f>
        <v>0</v>
      </c>
      <c r="AC173" s="908">
        <f>+AVERAGE(AL58,AL61)</f>
        <v>0</v>
      </c>
      <c r="AD173" s="902"/>
    </row>
    <row r="174" spans="2:67" ht="18" customHeight="1">
      <c r="U174" s="903" t="s">
        <v>365</v>
      </c>
      <c r="V174" s="904"/>
      <c r="W174" s="904"/>
      <c r="X174" s="905"/>
      <c r="Y174" s="906">
        <f>+AVERAGE(AD30,AD57,AD66,AD99:AD104)</f>
        <v>0.88549999999999995</v>
      </c>
      <c r="Z174" s="907">
        <f>+AVERAGE(AF30,AF57,AF66,AF99:AF104)</f>
        <v>0.19140740740740739</v>
      </c>
      <c r="AA174" s="907">
        <f>+AVERAGE(AH30,AH57,AH66,AH99:AH104)</f>
        <v>0</v>
      </c>
      <c r="AB174" s="907">
        <f>+AVERAGE(AJ30,AJ57,AJ66,AJ99:AJ104)</f>
        <v>0</v>
      </c>
      <c r="AC174" s="908">
        <f>+AVERAGE(AL30,AL57,AL66,AL99:AL104)</f>
        <v>0.22053703703703703</v>
      </c>
      <c r="AD174" s="902"/>
    </row>
    <row r="175" spans="2:67" ht="18" customHeight="1">
      <c r="U175" s="903" t="s">
        <v>1208</v>
      </c>
      <c r="V175" s="904"/>
      <c r="W175" s="904"/>
      <c r="X175" s="905"/>
      <c r="Y175" s="906" t="str">
        <f>+AD127</f>
        <v xml:space="preserve"> -</v>
      </c>
      <c r="Z175" s="907">
        <f>+AF127</f>
        <v>0</v>
      </c>
      <c r="AA175" s="907">
        <f>+AH127</f>
        <v>0</v>
      </c>
      <c r="AB175" s="907">
        <f>+AJ127</f>
        <v>0</v>
      </c>
      <c r="AC175" s="908">
        <f>+AL127</f>
        <v>0</v>
      </c>
      <c r="AD175" s="961"/>
    </row>
    <row r="176" spans="2:67" ht="18" customHeight="1">
      <c r="U176" s="903" t="s">
        <v>1209</v>
      </c>
      <c r="V176" s="904"/>
      <c r="W176" s="904"/>
      <c r="X176" s="905"/>
      <c r="Y176" s="906">
        <f>+AVERAGE(AD43:AD54,AD59:AD60,AD64:AD65,AD90,AD94:AD97,AD105,AD136:AD137)</f>
        <v>0.7678571428571429</v>
      </c>
      <c r="Z176" s="907">
        <f>+AVERAGE(AF43:AF54,AF59:AF60,AF64:AF65,AF90,AF94:AF97,AF105,AF136:AF137)</f>
        <v>0.31041666666666667</v>
      </c>
      <c r="AA176" s="907">
        <f>+AVERAGE(AH43:AH54,AH59:AH60,AH64:AH65,AH90,AH94:AH97,AH105,AH136:AH137)</f>
        <v>0</v>
      </c>
      <c r="AB176" s="907">
        <f>+AVERAGE(AJ43:AJ54,AJ59:AJ60,AJ64:AJ65,AJ90,AJ94:AJ97,AJ105,AJ136:AJ137)</f>
        <v>0</v>
      </c>
      <c r="AC176" s="908">
        <f>+AVERAGE(AL43:AL54,AL59:AL60,AL64:AL65,AL90,AL94:AL97,AL105,AL136:AL137)</f>
        <v>0.19027777777777777</v>
      </c>
      <c r="AD176" s="902"/>
    </row>
    <row r="177" spans="21:30" ht="18" customHeight="1">
      <c r="U177" s="903" t="s">
        <v>404</v>
      </c>
      <c r="V177" s="904"/>
      <c r="W177" s="904"/>
      <c r="X177" s="905"/>
      <c r="Y177" s="906">
        <f>+AVERAGE(AD152:AD156,AD158:AD160,AD162:AD165)</f>
        <v>1</v>
      </c>
      <c r="Z177" s="907">
        <f>+AVERAGE(AF152:AF156,AF158:AF160,AF162:AF165)</f>
        <v>0.39185348810348808</v>
      </c>
      <c r="AA177" s="907">
        <f>+AVERAGE(AH152:AH156,AH158:AH160,AH162:AH165)</f>
        <v>0</v>
      </c>
      <c r="AB177" s="907">
        <f>+AVERAGE(AJ152:AJ156,AJ158:AJ160,AJ162:AJ165)</f>
        <v>0</v>
      </c>
      <c r="AC177" s="908">
        <f>+AVERAGE(AL152:AL156,AL158:AL160,AL162:AL165)</f>
        <v>0.39854411764705883</v>
      </c>
      <c r="AD177" s="902"/>
    </row>
    <row r="178" spans="21:30" ht="18" customHeight="1">
      <c r="U178" s="903" t="s">
        <v>1212</v>
      </c>
      <c r="V178" s="904"/>
      <c r="W178" s="904"/>
      <c r="X178" s="905"/>
      <c r="Y178" s="906">
        <f>+AD157</f>
        <v>0</v>
      </c>
      <c r="Z178" s="907">
        <f>+AF157</f>
        <v>0</v>
      </c>
      <c r="AA178" s="907">
        <f>+AH157</f>
        <v>0</v>
      </c>
      <c r="AB178" s="907">
        <f>+AJ157</f>
        <v>0</v>
      </c>
      <c r="AC178" s="908">
        <f>+AL157</f>
        <v>0</v>
      </c>
      <c r="AD178" s="961"/>
    </row>
    <row r="179" spans="21:30" ht="18" customHeight="1" thickBot="1">
      <c r="U179" s="909" t="s">
        <v>1214</v>
      </c>
      <c r="V179" s="910"/>
      <c r="W179" s="910"/>
      <c r="X179" s="911"/>
      <c r="Y179" s="912">
        <f>+AVERAGE(AD29,AD33,AD56,AD78:AD81,AD126)</f>
        <v>0.78333333333333333</v>
      </c>
      <c r="Z179" s="913">
        <f>+AVERAGE(AF29,AF33,AF56,AF78:AF81,AF126)</f>
        <v>6.4285714285714293E-2</v>
      </c>
      <c r="AA179" s="913">
        <f>+AVERAGE(AH29,AH33,AH56,AH78:AH81,AH126)</f>
        <v>0</v>
      </c>
      <c r="AB179" s="913">
        <f>+AVERAGE(AJ29,AJ33,AJ56,AJ78:AJ81,AJ126)</f>
        <v>0</v>
      </c>
      <c r="AC179" s="914">
        <f>+AVERAGE(AL29,AL33,AL56,AL78:AL81,AL126)</f>
        <v>0.19322916666666667</v>
      </c>
      <c r="AD179" s="902"/>
    </row>
  </sheetData>
  <sheetProtection password="DAEB" sheet="1" objects="1" scenarios="1"/>
  <autoFilter ref="A10:BO166">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157">
    <mergeCell ref="U179:X179"/>
    <mergeCell ref="U178:X178"/>
    <mergeCell ref="U177:X177"/>
    <mergeCell ref="U176:X176"/>
    <mergeCell ref="U174:X174"/>
    <mergeCell ref="U175:X175"/>
    <mergeCell ref="U173:X173"/>
    <mergeCell ref="U172:X172"/>
    <mergeCell ref="U171:X171"/>
    <mergeCell ref="BH9:BL9"/>
    <mergeCell ref="N8:X9"/>
    <mergeCell ref="Q10:R10"/>
    <mergeCell ref="S10:T10"/>
    <mergeCell ref="U10:V10"/>
    <mergeCell ref="W10:X10"/>
    <mergeCell ref="Y8:AB9"/>
    <mergeCell ref="AC8:AM9"/>
    <mergeCell ref="AC10:AD10"/>
    <mergeCell ref="AE10:AF10"/>
    <mergeCell ref="AG10:AH10"/>
    <mergeCell ref="AI10:AJ10"/>
    <mergeCell ref="AK10:AM10"/>
    <mergeCell ref="I107:I113"/>
    <mergeCell ref="I114:I120"/>
    <mergeCell ref="I121:I127"/>
    <mergeCell ref="I48:I66"/>
    <mergeCell ref="H8:I10"/>
    <mergeCell ref="I11:I29"/>
    <mergeCell ref="B3:BO3"/>
    <mergeCell ref="B4:BO4"/>
    <mergeCell ref="B5:BO5"/>
    <mergeCell ref="B8:B10"/>
    <mergeCell ref="C8:C10"/>
    <mergeCell ref="D8:D10"/>
    <mergeCell ref="E8:E10"/>
    <mergeCell ref="F8:F10"/>
    <mergeCell ref="G8:G10"/>
    <mergeCell ref="J8:J10"/>
    <mergeCell ref="K8:K10"/>
    <mergeCell ref="L8:L10"/>
    <mergeCell ref="M8:M10"/>
    <mergeCell ref="AN8:BL8"/>
    <mergeCell ref="BN8:BN10"/>
    <mergeCell ref="AN9:AR9"/>
    <mergeCell ref="AS9:AW9"/>
    <mergeCell ref="AX9:BB9"/>
    <mergeCell ref="BC9:BG9"/>
    <mergeCell ref="K33:K35"/>
    <mergeCell ref="J33:J35"/>
    <mergeCell ref="J31:J32"/>
    <mergeCell ref="K31:K32"/>
    <mergeCell ref="J17:J30"/>
    <mergeCell ref="K17:K30"/>
    <mergeCell ref="J11:J16"/>
    <mergeCell ref="K11:K16"/>
    <mergeCell ref="J43:J58"/>
    <mergeCell ref="K43:K58"/>
    <mergeCell ref="J39:J42"/>
    <mergeCell ref="K39:K42"/>
    <mergeCell ref="K36:K38"/>
    <mergeCell ref="J36:J38"/>
    <mergeCell ref="G30:G47"/>
    <mergeCell ref="H30:H47"/>
    <mergeCell ref="D11:D66"/>
    <mergeCell ref="E11:E66"/>
    <mergeCell ref="F11:F29"/>
    <mergeCell ref="F30:F47"/>
    <mergeCell ref="F48:F66"/>
    <mergeCell ref="G11:G29"/>
    <mergeCell ref="H11:H29"/>
    <mergeCell ref="G48:G66"/>
    <mergeCell ref="H48:H66"/>
    <mergeCell ref="I30:I47"/>
    <mergeCell ref="J111:J127"/>
    <mergeCell ref="K111:K127"/>
    <mergeCell ref="K106:K110"/>
    <mergeCell ref="J106:J110"/>
    <mergeCell ref="K99:K105"/>
    <mergeCell ref="J99:J105"/>
    <mergeCell ref="K91:K98"/>
    <mergeCell ref="J91:J98"/>
    <mergeCell ref="J82:J90"/>
    <mergeCell ref="K82:K90"/>
    <mergeCell ref="J68:J81"/>
    <mergeCell ref="K68:K81"/>
    <mergeCell ref="J62:J66"/>
    <mergeCell ref="K62:K66"/>
    <mergeCell ref="J59:J61"/>
    <mergeCell ref="K59:K61"/>
    <mergeCell ref="E68:E127"/>
    <mergeCell ref="D68:D127"/>
    <mergeCell ref="E129:E150"/>
    <mergeCell ref="D129:D150"/>
    <mergeCell ref="F129:F150"/>
    <mergeCell ref="G129:G150"/>
    <mergeCell ref="F68:F74"/>
    <mergeCell ref="F75:F81"/>
    <mergeCell ref="F82:F87"/>
    <mergeCell ref="F88:F93"/>
    <mergeCell ref="F94:F99"/>
    <mergeCell ref="F100:F106"/>
    <mergeCell ref="F107:F113"/>
    <mergeCell ref="F114:F120"/>
    <mergeCell ref="F121:F127"/>
    <mergeCell ref="G68:G74"/>
    <mergeCell ref="G88:G93"/>
    <mergeCell ref="G107:G113"/>
    <mergeCell ref="G82:G87"/>
    <mergeCell ref="G94:G99"/>
    <mergeCell ref="G100:G106"/>
    <mergeCell ref="K162:K165"/>
    <mergeCell ref="J162:J165"/>
    <mergeCell ref="J160:J161"/>
    <mergeCell ref="K160:K161"/>
    <mergeCell ref="K158:K159"/>
    <mergeCell ref="J158:J159"/>
    <mergeCell ref="J152:J157"/>
    <mergeCell ref="K152:K157"/>
    <mergeCell ref="J145:J150"/>
    <mergeCell ref="K145:K150"/>
    <mergeCell ref="J138:J144"/>
    <mergeCell ref="K138:K144"/>
    <mergeCell ref="J129:J137"/>
    <mergeCell ref="K129:K137"/>
    <mergeCell ref="E152:E165"/>
    <mergeCell ref="D152:D165"/>
    <mergeCell ref="F152:F158"/>
    <mergeCell ref="F159:F165"/>
    <mergeCell ref="G152:G158"/>
    <mergeCell ref="H152:H158"/>
    <mergeCell ref="G159:G165"/>
    <mergeCell ref="H159:H165"/>
    <mergeCell ref="I152:I158"/>
    <mergeCell ref="I159:I165"/>
    <mergeCell ref="H129:H150"/>
    <mergeCell ref="I129:I150"/>
    <mergeCell ref="H100:H106"/>
    <mergeCell ref="I94:I99"/>
    <mergeCell ref="I100:I106"/>
    <mergeCell ref="H68:H74"/>
    <mergeCell ref="G75:G81"/>
    <mergeCell ref="H75:H81"/>
    <mergeCell ref="I68:I74"/>
    <mergeCell ref="I75:I81"/>
    <mergeCell ref="H82:H87"/>
    <mergeCell ref="H88:H93"/>
    <mergeCell ref="I88:I93"/>
    <mergeCell ref="I82:I87"/>
    <mergeCell ref="BM8:BM10"/>
    <mergeCell ref="B11:B166"/>
    <mergeCell ref="C11:C166"/>
    <mergeCell ref="G121:G127"/>
    <mergeCell ref="H121:H127"/>
    <mergeCell ref="H107:H113"/>
    <mergeCell ref="G114:G120"/>
    <mergeCell ref="H114:H120"/>
    <mergeCell ref="H94:H99"/>
  </mergeCells>
  <conditionalFormatting sqref="AM1:AM66 AM68:AM127 AM129:AM150 AM152:AM165 AM168:AM1048576">
    <cfRule type="iconSet" priority="6">
      <iconSet iconSet="4Arrows" showValue="0">
        <cfvo type="percent" val="0"/>
        <cfvo type="num" val="0.14000000000000001"/>
        <cfvo type="num" val="0.16"/>
        <cfvo type="num" val="0.18"/>
      </iconSet>
    </cfRule>
  </conditionalFormatting>
  <conditionalFormatting sqref="AM67">
    <cfRule type="iconSet" priority="5">
      <iconSet iconSet="4Arrows" showValue="0">
        <cfvo type="percent" val="0"/>
        <cfvo type="num" val="0.14000000000000001"/>
        <cfvo type="num" val="0.16"/>
        <cfvo type="num" val="0.18"/>
      </iconSet>
    </cfRule>
  </conditionalFormatting>
  <conditionalFormatting sqref="AM128">
    <cfRule type="iconSet" priority="4">
      <iconSet iconSet="4Arrows" showValue="0">
        <cfvo type="percent" val="0"/>
        <cfvo type="num" val="0.14000000000000001"/>
        <cfvo type="num" val="0.16"/>
        <cfvo type="num" val="0.18"/>
      </iconSet>
    </cfRule>
  </conditionalFormatting>
  <conditionalFormatting sqref="AM151">
    <cfRule type="iconSet" priority="3">
      <iconSet iconSet="4Arrows" showValue="0">
        <cfvo type="percent" val="0"/>
        <cfvo type="num" val="0.14000000000000001"/>
        <cfvo type="num" val="0.16"/>
        <cfvo type="num" val="0.18"/>
      </iconSet>
    </cfRule>
  </conditionalFormatting>
  <conditionalFormatting sqref="AM166">
    <cfRule type="iconSet" priority="2">
      <iconSet iconSet="4Arrows" showValue="0">
        <cfvo type="percent" val="0"/>
        <cfvo type="num" val="0.14000000000000001"/>
        <cfvo type="num" val="0.16"/>
        <cfvo type="num" val="0.18"/>
      </iconSet>
    </cfRule>
  </conditionalFormatting>
  <conditionalFormatting sqref="AM167">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83"/>
  <sheetViews>
    <sheetView topLeftCell="A7" workbookViewId="0">
      <pane ySplit="4" topLeftCell="A11" activePane="bottomLeft" state="frozen"/>
      <selection activeCell="A7" sqref="A7"/>
      <selection pane="bottomLeft" activeCell="B8" sqref="B8:B10"/>
    </sheetView>
  </sheetViews>
  <sheetFormatPr baseColWidth="10" defaultRowHeight="15" x14ac:dyDescent="0"/>
  <cols>
    <col min="1" max="1" width="2.42578125" style="159" customWidth="1"/>
    <col min="2" max="2" width="10.7109375" style="159"/>
    <col min="3" max="3" width="18.85546875" style="159" customWidth="1"/>
    <col min="4" max="4" width="11" style="159" customWidth="1"/>
    <col min="5" max="5" width="19.7109375" style="159" customWidth="1"/>
    <col min="6" max="6" width="20.85546875" style="159" customWidth="1"/>
    <col min="7" max="7" width="10.7109375" style="159"/>
    <col min="8" max="8" width="13.5703125" style="159" customWidth="1"/>
    <col min="9" max="9" width="6.7109375" style="159" hidden="1" customWidth="1"/>
    <col min="10" max="10" width="10.7109375" style="159"/>
    <col min="11" max="11" width="24.7109375" style="159" customWidth="1"/>
    <col min="12" max="12" width="55.7109375" style="159" customWidth="1"/>
    <col min="13" max="13" width="11.5703125" style="159" customWidth="1"/>
    <col min="14" max="14" width="55.7109375" style="159" customWidth="1"/>
    <col min="15" max="15" width="11.140625" style="159" customWidth="1"/>
    <col min="16" max="16" width="13" style="159" customWidth="1"/>
    <col min="17" max="17" width="11.140625" style="159" customWidth="1"/>
    <col min="18" max="18" width="6.7109375" style="159" hidden="1" customWidth="1"/>
    <col min="19" max="19" width="11.85546875" style="159" customWidth="1"/>
    <col min="20" max="20" width="6.7109375" style="159" hidden="1" customWidth="1"/>
    <col min="21" max="21" width="11.85546875" style="159" customWidth="1"/>
    <col min="22" max="22" width="6.7109375" style="159" hidden="1" customWidth="1"/>
    <col min="23" max="23" width="11.85546875" style="159" customWidth="1"/>
    <col min="24" max="24" width="6.7109375" style="159" hidden="1" customWidth="1"/>
    <col min="25" max="28" width="12.7109375" style="159" customWidth="1"/>
    <col min="29" max="29" width="10.7109375" style="159" customWidth="1"/>
    <col min="30" max="30" width="6.7109375" style="159" hidden="1" customWidth="1"/>
    <col min="31" max="31" width="10.7109375" style="159" customWidth="1"/>
    <col min="32" max="32" width="6.7109375" style="159" hidden="1" customWidth="1"/>
    <col min="33" max="33" width="10.7109375" style="159" customWidth="1"/>
    <col min="34" max="34" width="6.7109375" style="159" hidden="1" customWidth="1"/>
    <col min="35" max="35" width="10.7109375" style="159" customWidth="1"/>
    <col min="36" max="36" width="6.7109375" style="159" hidden="1" customWidth="1"/>
    <col min="37" max="37" width="9.7109375" style="159" customWidth="1"/>
    <col min="38" max="38" width="6.7109375" style="159" hidden="1" customWidth="1"/>
    <col min="39" max="39" width="8.7109375" style="159" customWidth="1"/>
    <col min="40" max="42" width="16.28515625" style="159" customWidth="1"/>
    <col min="43" max="44" width="14.7109375" style="159" customWidth="1"/>
    <col min="45" max="47" width="16.140625" style="159" customWidth="1"/>
    <col min="48" max="49" width="14.7109375" style="159" customWidth="1"/>
    <col min="50" max="52" width="16.140625" style="159" customWidth="1"/>
    <col min="53" max="54" width="14.7109375" style="159" customWidth="1"/>
    <col min="55" max="57" width="16.140625" style="159" customWidth="1"/>
    <col min="58" max="59" width="14.7109375" style="159" customWidth="1"/>
    <col min="60" max="62" width="16.140625" style="159" customWidth="1"/>
    <col min="63" max="64" width="14.7109375" style="159" customWidth="1"/>
    <col min="65" max="65" width="30.7109375" style="159" customWidth="1"/>
    <col min="66" max="66" width="21.28515625" style="159" customWidth="1"/>
    <col min="67" max="67" width="20.7109375" style="159" customWidth="1"/>
    <col min="68" max="16384" width="10.7109375" style="159"/>
  </cols>
  <sheetData>
    <row r="1" spans="2:67">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row>
    <row r="2" spans="2:67">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row>
    <row r="3" spans="2:67">
      <c r="B3" s="774" t="s">
        <v>0</v>
      </c>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row>
    <row r="4" spans="2:67">
      <c r="B4" s="774" t="s">
        <v>15</v>
      </c>
      <c r="C4" s="774"/>
      <c r="D4" s="774"/>
      <c r="E4" s="774"/>
      <c r="F4" s="774"/>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row>
    <row r="5" spans="2:67">
      <c r="B5" s="774" t="s">
        <v>17</v>
      </c>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row>
    <row r="6" spans="2:67" ht="14.25" customHeight="1">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c r="AU6" s="770"/>
      <c r="AV6" s="770"/>
      <c r="AW6" s="770"/>
      <c r="AX6" s="770"/>
      <c r="AY6" s="770"/>
      <c r="AZ6" s="770"/>
      <c r="BA6" s="770"/>
      <c r="BB6" s="770"/>
      <c r="BC6" s="770"/>
      <c r="BD6" s="770"/>
      <c r="BE6" s="770"/>
      <c r="BF6" s="770"/>
      <c r="BG6" s="770"/>
      <c r="BH6" s="770"/>
      <c r="BI6" s="770"/>
      <c r="BJ6" s="770"/>
      <c r="BK6" s="770"/>
      <c r="BL6" s="770"/>
      <c r="BM6" s="770"/>
      <c r="BN6" s="770"/>
      <c r="BO6" s="770"/>
    </row>
    <row r="7" spans="2:67" ht="14.25" customHeight="1" thickBot="1">
      <c r="B7" s="778"/>
      <c r="C7" s="778"/>
      <c r="D7" s="780"/>
      <c r="E7" s="780"/>
      <c r="F7" s="6"/>
      <c r="G7" s="6"/>
      <c r="H7" s="6"/>
      <c r="I7" s="6"/>
      <c r="J7" s="6"/>
      <c r="K7" s="777"/>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82"/>
      <c r="AO7" s="782"/>
      <c r="AP7" s="778"/>
      <c r="AQ7" s="778"/>
      <c r="AR7" s="778"/>
      <c r="AS7" s="782"/>
      <c r="AT7" s="782"/>
      <c r="AU7" s="782"/>
      <c r="AV7" s="782"/>
      <c r="AW7" s="778"/>
      <c r="AX7" s="782"/>
      <c r="AY7" s="782"/>
      <c r="AZ7" s="782"/>
      <c r="BA7" s="782"/>
      <c r="BB7" s="778"/>
      <c r="BC7" s="782"/>
      <c r="BD7" s="782"/>
      <c r="BE7" s="782"/>
      <c r="BF7" s="782"/>
      <c r="BG7" s="778"/>
      <c r="BH7" s="778"/>
      <c r="BI7" s="778"/>
      <c r="BJ7" s="778"/>
      <c r="BK7" s="778"/>
      <c r="BL7" s="778"/>
      <c r="BM7" s="778"/>
      <c r="BN7" s="778"/>
    </row>
    <row r="8" spans="2:67" ht="15" customHeight="1" thickBot="1">
      <c r="B8" s="597" t="s">
        <v>7</v>
      </c>
      <c r="C8" s="597" t="s">
        <v>12</v>
      </c>
      <c r="D8" s="597" t="s">
        <v>7</v>
      </c>
      <c r="E8" s="597" t="s">
        <v>13</v>
      </c>
      <c r="F8" s="599" t="s">
        <v>8</v>
      </c>
      <c r="G8" s="571" t="s">
        <v>9</v>
      </c>
      <c r="H8" s="570" t="s">
        <v>1</v>
      </c>
      <c r="I8" s="599"/>
      <c r="J8" s="577" t="s">
        <v>7</v>
      </c>
      <c r="K8" s="602" t="s">
        <v>2</v>
      </c>
      <c r="L8" s="602" t="s">
        <v>10</v>
      </c>
      <c r="M8" s="602" t="s">
        <v>14</v>
      </c>
      <c r="N8" s="570" t="s">
        <v>3</v>
      </c>
      <c r="O8" s="571"/>
      <c r="P8" s="571"/>
      <c r="Q8" s="571"/>
      <c r="R8" s="571"/>
      <c r="S8" s="571"/>
      <c r="T8" s="571"/>
      <c r="U8" s="571"/>
      <c r="V8" s="571"/>
      <c r="W8" s="571"/>
      <c r="X8" s="578"/>
      <c r="Y8" s="577" t="s">
        <v>1189</v>
      </c>
      <c r="Z8" s="571"/>
      <c r="AA8" s="571"/>
      <c r="AB8" s="578"/>
      <c r="AC8" s="577" t="s">
        <v>1190</v>
      </c>
      <c r="AD8" s="571"/>
      <c r="AE8" s="571"/>
      <c r="AF8" s="571"/>
      <c r="AG8" s="571"/>
      <c r="AH8" s="571"/>
      <c r="AI8" s="571"/>
      <c r="AJ8" s="571"/>
      <c r="AK8" s="571"/>
      <c r="AL8" s="571"/>
      <c r="AM8" s="578"/>
      <c r="AN8" s="671" t="s">
        <v>1201</v>
      </c>
      <c r="AO8" s="604"/>
      <c r="AP8" s="604"/>
      <c r="AQ8" s="604"/>
      <c r="AR8" s="604"/>
      <c r="AS8" s="604"/>
      <c r="AT8" s="604"/>
      <c r="AU8" s="604"/>
      <c r="AV8" s="604"/>
      <c r="AW8" s="604"/>
      <c r="AX8" s="604"/>
      <c r="AY8" s="604"/>
      <c r="AZ8" s="604"/>
      <c r="BA8" s="604"/>
      <c r="BB8" s="604"/>
      <c r="BC8" s="604"/>
      <c r="BD8" s="604"/>
      <c r="BE8" s="604"/>
      <c r="BF8" s="604"/>
      <c r="BG8" s="604"/>
      <c r="BH8" s="672"/>
      <c r="BI8" s="672"/>
      <c r="BJ8" s="672"/>
      <c r="BK8" s="672"/>
      <c r="BL8" s="673"/>
      <c r="BM8" s="654" t="s">
        <v>1218</v>
      </c>
      <c r="BN8" s="674" t="s">
        <v>11</v>
      </c>
    </row>
    <row r="9" spans="2:67" ht="15" customHeight="1" thickBot="1">
      <c r="B9" s="598"/>
      <c r="C9" s="598"/>
      <c r="D9" s="598"/>
      <c r="E9" s="598"/>
      <c r="F9" s="600"/>
      <c r="G9" s="601"/>
      <c r="H9" s="609"/>
      <c r="I9" s="600"/>
      <c r="J9" s="670"/>
      <c r="K9" s="603"/>
      <c r="L9" s="603"/>
      <c r="M9" s="603"/>
      <c r="N9" s="572"/>
      <c r="O9" s="573"/>
      <c r="P9" s="573"/>
      <c r="Q9" s="573"/>
      <c r="R9" s="573"/>
      <c r="S9" s="573"/>
      <c r="T9" s="573"/>
      <c r="U9" s="573"/>
      <c r="V9" s="573"/>
      <c r="W9" s="573"/>
      <c r="X9" s="580"/>
      <c r="Y9" s="579"/>
      <c r="Z9" s="573"/>
      <c r="AA9" s="573"/>
      <c r="AB9" s="580"/>
      <c r="AC9" s="579"/>
      <c r="AD9" s="573"/>
      <c r="AE9" s="573"/>
      <c r="AF9" s="573"/>
      <c r="AG9" s="573"/>
      <c r="AH9" s="573"/>
      <c r="AI9" s="573"/>
      <c r="AJ9" s="573"/>
      <c r="AK9" s="573"/>
      <c r="AL9" s="573"/>
      <c r="AM9" s="580"/>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78" t="s">
        <v>931</v>
      </c>
      <c r="BI9" s="679"/>
      <c r="BJ9" s="679"/>
      <c r="BK9" s="679"/>
      <c r="BL9" s="680"/>
      <c r="BM9" s="655"/>
      <c r="BN9" s="675"/>
    </row>
    <row r="10" spans="2:67" ht="30" customHeight="1" thickBot="1">
      <c r="B10" s="669"/>
      <c r="C10" s="669"/>
      <c r="D10" s="669"/>
      <c r="E10" s="669"/>
      <c r="F10" s="600"/>
      <c r="G10" s="601"/>
      <c r="H10" s="610"/>
      <c r="I10" s="611"/>
      <c r="J10" s="670"/>
      <c r="K10" s="603"/>
      <c r="L10" s="603"/>
      <c r="M10" s="603"/>
      <c r="N10" s="27" t="s">
        <v>4</v>
      </c>
      <c r="O10" s="27" t="s">
        <v>9</v>
      </c>
      <c r="P10" s="27" t="s">
        <v>5</v>
      </c>
      <c r="Q10" s="574">
        <v>2016</v>
      </c>
      <c r="R10" s="576"/>
      <c r="S10" s="574">
        <v>2017</v>
      </c>
      <c r="T10" s="576"/>
      <c r="U10" s="574">
        <v>2018</v>
      </c>
      <c r="V10" s="576"/>
      <c r="W10" s="574">
        <v>2019</v>
      </c>
      <c r="X10" s="676"/>
      <c r="Y10" s="227">
        <v>2016</v>
      </c>
      <c r="Z10" s="27">
        <v>2017</v>
      </c>
      <c r="AA10" s="27">
        <v>2018</v>
      </c>
      <c r="AB10" s="229">
        <v>2019</v>
      </c>
      <c r="AC10" s="784">
        <v>2016</v>
      </c>
      <c r="AD10" s="785"/>
      <c r="AE10" s="785">
        <v>2017</v>
      </c>
      <c r="AF10" s="785"/>
      <c r="AG10" s="785">
        <v>2018</v>
      </c>
      <c r="AH10" s="785"/>
      <c r="AI10" s="785">
        <v>2019</v>
      </c>
      <c r="AJ10" s="785"/>
      <c r="AK10" s="785" t="s">
        <v>931</v>
      </c>
      <c r="AL10" s="785"/>
      <c r="AM10" s="786"/>
      <c r="AN10" s="273" t="s">
        <v>1186</v>
      </c>
      <c r="AO10" s="274" t="s">
        <v>1187</v>
      </c>
      <c r="AP10" s="274" t="s">
        <v>1188</v>
      </c>
      <c r="AQ10" s="563" t="s">
        <v>1191</v>
      </c>
      <c r="AR10" s="275" t="s">
        <v>1192</v>
      </c>
      <c r="AS10" s="273" t="s">
        <v>1186</v>
      </c>
      <c r="AT10" s="274" t="s">
        <v>1187</v>
      </c>
      <c r="AU10" s="274" t="s">
        <v>1188</v>
      </c>
      <c r="AV10" s="563" t="s">
        <v>1191</v>
      </c>
      <c r="AW10" s="275" t="s">
        <v>1192</v>
      </c>
      <c r="AX10" s="273" t="s">
        <v>1186</v>
      </c>
      <c r="AY10" s="274" t="s">
        <v>1187</v>
      </c>
      <c r="AZ10" s="274" t="s">
        <v>1188</v>
      </c>
      <c r="BA10" s="563" t="s">
        <v>1191</v>
      </c>
      <c r="BB10" s="275" t="s">
        <v>1192</v>
      </c>
      <c r="BC10" s="273" t="s">
        <v>1186</v>
      </c>
      <c r="BD10" s="274" t="s">
        <v>1187</v>
      </c>
      <c r="BE10" s="274" t="s">
        <v>1188</v>
      </c>
      <c r="BF10" s="563" t="s">
        <v>1191</v>
      </c>
      <c r="BG10" s="275" t="s">
        <v>1192</v>
      </c>
      <c r="BH10" s="273" t="s">
        <v>1186</v>
      </c>
      <c r="BI10" s="274" t="s">
        <v>1187</v>
      </c>
      <c r="BJ10" s="274" t="s">
        <v>1188</v>
      </c>
      <c r="BK10" s="563" t="s">
        <v>1191</v>
      </c>
      <c r="BL10" s="275" t="s">
        <v>1192</v>
      </c>
      <c r="BM10" s="656"/>
      <c r="BN10" s="675"/>
      <c r="BO10" s="787" t="s">
        <v>6</v>
      </c>
    </row>
    <row r="11" spans="2:67" ht="45.75" customHeight="1">
      <c r="B11" s="788">
        <f>+RESUMEN!J65</f>
        <v>0.14448484331996539</v>
      </c>
      <c r="C11" s="915" t="s">
        <v>776</v>
      </c>
      <c r="D11" s="788">
        <f>+RESUMEN!J66</f>
        <v>0.16703703703703701</v>
      </c>
      <c r="E11" s="789" t="s">
        <v>1037</v>
      </c>
      <c r="F11" s="962" t="s">
        <v>708</v>
      </c>
      <c r="G11" s="963">
        <v>0</v>
      </c>
      <c r="H11" s="694">
        <v>85</v>
      </c>
      <c r="I11" s="691">
        <v>85</v>
      </c>
      <c r="J11" s="793">
        <f>+RESUMEN!J67</f>
        <v>0.33407407407407402</v>
      </c>
      <c r="K11" s="794" t="s">
        <v>710</v>
      </c>
      <c r="L11" s="22" t="s">
        <v>701</v>
      </c>
      <c r="M11" s="128">
        <v>2210204</v>
      </c>
      <c r="N11" s="22" t="s">
        <v>1571</v>
      </c>
      <c r="O11" s="36">
        <v>0</v>
      </c>
      <c r="P11" s="87">
        <v>0.01</v>
      </c>
      <c r="Q11" s="87">
        <v>0.01</v>
      </c>
      <c r="R11" s="307">
        <v>0.25</v>
      </c>
      <c r="S11" s="87">
        <v>0.01</v>
      </c>
      <c r="T11" s="307">
        <v>0.25</v>
      </c>
      <c r="U11" s="87">
        <v>0.01</v>
      </c>
      <c r="V11" s="309">
        <v>0.25</v>
      </c>
      <c r="W11" s="135">
        <v>0.01</v>
      </c>
      <c r="X11" s="309">
        <v>0.25</v>
      </c>
      <c r="Y11" s="231">
        <v>5.0000000000000001E-3</v>
      </c>
      <c r="Z11" s="87">
        <v>0.1</v>
      </c>
      <c r="AA11" s="87">
        <v>0</v>
      </c>
      <c r="AB11" s="68">
        <v>0</v>
      </c>
      <c r="AC11" s="231">
        <f>IF(Q11=0," -",Y11/Q11)</f>
        <v>0.5</v>
      </c>
      <c r="AD11" s="795">
        <f>IF(Q11=0," -",IF(AC11&gt;100%,100%,AC11))</f>
        <v>0.5</v>
      </c>
      <c r="AE11" s="87">
        <f>IF(S11=0," -",Z11/S11)</f>
        <v>10</v>
      </c>
      <c r="AF11" s="795">
        <f>IF(S11=0," -",IF(AE11&gt;100%,100%,AE11))</f>
        <v>1</v>
      </c>
      <c r="AG11" s="87">
        <f>IF(U11=0," -",AA11/U11)</f>
        <v>0</v>
      </c>
      <c r="AH11" s="795">
        <f>IF(U11=0," -",IF(AG11&gt;100%,100%,AG11))</f>
        <v>0</v>
      </c>
      <c r="AI11" s="87">
        <f>IF(W11=0," -",AB11/W11)</f>
        <v>0</v>
      </c>
      <c r="AJ11" s="795">
        <f>IF(W11=0," -",IF(AI11&gt;100%,100%,AI11))</f>
        <v>0</v>
      </c>
      <c r="AK11" s="135">
        <f t="shared" ref="AK11" si="0">+AVERAGE(Y11:AB11)/P11</f>
        <v>2.625</v>
      </c>
      <c r="AL11" s="920">
        <f>+IF(AK11&gt;100%,100%,AK11)</f>
        <v>1</v>
      </c>
      <c r="AM11" s="921">
        <f>+AL11</f>
        <v>1</v>
      </c>
      <c r="AN11" s="46">
        <v>2880204</v>
      </c>
      <c r="AO11" s="84">
        <v>9480</v>
      </c>
      <c r="AP11" s="84">
        <v>0</v>
      </c>
      <c r="AQ11" s="135">
        <f>IF(AN11=0," -",AO11/AN11)</f>
        <v>3.2914335234587549E-3</v>
      </c>
      <c r="AR11" s="283" t="str">
        <f>IF(AP11=0," -",IF(AO11=0,100%,AP11/AO11))</f>
        <v xml:space="preserve"> -</v>
      </c>
      <c r="AS11" s="46">
        <v>3321049</v>
      </c>
      <c r="AT11" s="84">
        <v>0</v>
      </c>
      <c r="AU11" s="84">
        <v>0</v>
      </c>
      <c r="AV11" s="135">
        <f>IF(AS11=0," -",AT11/AS11)</f>
        <v>0</v>
      </c>
      <c r="AW11" s="283" t="str">
        <f>IF(AU11=0," -",IF(AT11=0,100%,AU11/AT11))</f>
        <v xml:space="preserve"> -</v>
      </c>
      <c r="AX11" s="46">
        <v>2591547</v>
      </c>
      <c r="AY11" s="84">
        <v>0</v>
      </c>
      <c r="AZ11" s="84">
        <v>0</v>
      </c>
      <c r="BA11" s="135">
        <f>IF(AX11=0," -",AY11/AX11)</f>
        <v>0</v>
      </c>
      <c r="BB11" s="283" t="str">
        <f>IF(AZ11=0," -",IF(AY11=0,100%,AZ11/AY11))</f>
        <v xml:space="preserve"> -</v>
      </c>
      <c r="BC11" s="47">
        <v>2708167</v>
      </c>
      <c r="BD11" s="84">
        <v>0</v>
      </c>
      <c r="BE11" s="84">
        <v>0</v>
      </c>
      <c r="BF11" s="135">
        <f>IF(BC11=0," -",BD11/BC11)</f>
        <v>0</v>
      </c>
      <c r="BG11" s="283" t="str">
        <f>IF(BE11=0," -",IF(BD11=0,100%,BE11/BD11))</f>
        <v xml:space="preserve"> -</v>
      </c>
      <c r="BH11" s="238">
        <f t="shared" ref="BH11:BJ12" si="1">+AN11+AS11+AX11+BC11</f>
        <v>11500967</v>
      </c>
      <c r="BI11" s="239">
        <f t="shared" si="1"/>
        <v>9480</v>
      </c>
      <c r="BJ11" s="239">
        <f t="shared" si="1"/>
        <v>0</v>
      </c>
      <c r="BK11" s="380">
        <f>IF(BH11=0," -",BI11/BH11)</f>
        <v>8.2427851501530266E-4</v>
      </c>
      <c r="BL11" s="283" t="str">
        <f>IF(BJ11=0," -",IF(BI11=0,100%,BJ11/BI11))</f>
        <v xml:space="preserve"> -</v>
      </c>
      <c r="BM11" s="800" t="s">
        <v>1560</v>
      </c>
      <c r="BN11" s="801" t="s">
        <v>1259</v>
      </c>
      <c r="BO11" s="802" t="s">
        <v>1963</v>
      </c>
    </row>
    <row r="12" spans="2:67" ht="30" customHeight="1">
      <c r="B12" s="803"/>
      <c r="C12" s="871"/>
      <c r="D12" s="803"/>
      <c r="E12" s="804"/>
      <c r="F12" s="964"/>
      <c r="G12" s="876"/>
      <c r="H12" s="695"/>
      <c r="I12" s="692"/>
      <c r="J12" s="807"/>
      <c r="K12" s="808"/>
      <c r="L12" s="110" t="s">
        <v>702</v>
      </c>
      <c r="M12" s="122" t="s">
        <v>1219</v>
      </c>
      <c r="N12" s="110" t="s">
        <v>1572</v>
      </c>
      <c r="O12" s="34">
        <v>45</v>
      </c>
      <c r="P12" s="54">
        <v>45</v>
      </c>
      <c r="Q12" s="54">
        <v>0</v>
      </c>
      <c r="R12" s="308">
        <f>+Q12/P12</f>
        <v>0</v>
      </c>
      <c r="S12" s="54">
        <v>15</v>
      </c>
      <c r="T12" s="308">
        <f>+S12/P12</f>
        <v>0.33333333333333331</v>
      </c>
      <c r="U12" s="54">
        <v>15</v>
      </c>
      <c r="V12" s="310">
        <f>+U12/P12</f>
        <v>0.33333333333333331</v>
      </c>
      <c r="W12" s="41">
        <v>15</v>
      </c>
      <c r="X12" s="310">
        <f>+W12/P12</f>
        <v>0.33333333333333331</v>
      </c>
      <c r="Y12" s="48">
        <v>0</v>
      </c>
      <c r="Z12" s="54">
        <v>0.1</v>
      </c>
      <c r="AA12" s="54">
        <v>0</v>
      </c>
      <c r="AB12" s="43">
        <v>0</v>
      </c>
      <c r="AC12" s="233" t="str">
        <f t="shared" ref="AC12:AC70" si="2">IF(Q12=0," -",Y12/Q12)</f>
        <v xml:space="preserve"> -</v>
      </c>
      <c r="AD12" s="568" t="str">
        <f t="shared" ref="AD12:AD70" si="3">IF(Q12=0," -",IF(AC12&gt;100%,100%,AC12))</f>
        <v xml:space="preserve"> -</v>
      </c>
      <c r="AE12" s="79">
        <f t="shared" ref="AE12:AE70" si="4">IF(S12=0," -",Z12/S12)</f>
        <v>6.6666666666666671E-3</v>
      </c>
      <c r="AF12" s="568">
        <f t="shared" ref="AF12:AF70" si="5">IF(S12=0," -",IF(AE12&gt;100%,100%,AE12))</f>
        <v>6.6666666666666671E-3</v>
      </c>
      <c r="AG12" s="79">
        <f t="shared" ref="AG12:AG70" si="6">IF(U12=0," -",AA12/U12)</f>
        <v>0</v>
      </c>
      <c r="AH12" s="568">
        <f t="shared" ref="AH12:AH70" si="7">IF(U12=0," -",IF(AG12&gt;100%,100%,AG12))</f>
        <v>0</v>
      </c>
      <c r="AI12" s="79">
        <f t="shared" ref="AI12:AI70" si="8">IF(W12=0," -",AB12/W12)</f>
        <v>0</v>
      </c>
      <c r="AJ12" s="568">
        <f t="shared" ref="AJ12:AJ70" si="9">IF(W12=0," -",IF(AI12&gt;100%,100%,AI12))</f>
        <v>0</v>
      </c>
      <c r="AK12" s="116">
        <f t="shared" ref="AK12:AK70" si="10">+SUM(Y12:AB12)/P12</f>
        <v>2.2222222222222222E-3</v>
      </c>
      <c r="AL12" s="926">
        <f t="shared" ref="AL12:AL70" si="11">+IF(AK12&gt;100%,100%,AK12)</f>
        <v>2.2222222222222222E-3</v>
      </c>
      <c r="AM12" s="927">
        <f t="shared" ref="AM12:AM70" si="12">+AL12</f>
        <v>2.2222222222222222E-3</v>
      </c>
      <c r="AN12" s="48">
        <v>0</v>
      </c>
      <c r="AO12" s="54">
        <v>0</v>
      </c>
      <c r="AP12" s="54">
        <v>0</v>
      </c>
      <c r="AQ12" s="116" t="str">
        <f>IF(AN12=0," -",AO12/AN12)</f>
        <v xml:space="preserve"> -</v>
      </c>
      <c r="AR12" s="277" t="str">
        <f>IF(AP12=0," -",IF(AO12=0,100%,AP12/AO12))</f>
        <v xml:space="preserve"> -</v>
      </c>
      <c r="AS12" s="48">
        <v>101382</v>
      </c>
      <c r="AT12" s="54">
        <v>36000</v>
      </c>
      <c r="AU12" s="54">
        <v>0</v>
      </c>
      <c r="AV12" s="116">
        <f>IF(AS12=0," -",AT12/AS12)</f>
        <v>0.35509261999171449</v>
      </c>
      <c r="AW12" s="277" t="str">
        <f>IF(AU12=0," -",IF(AT12=0,100%,AU12/AT12))</f>
        <v xml:space="preserve"> -</v>
      </c>
      <c r="AX12" s="48">
        <v>60000</v>
      </c>
      <c r="AY12" s="54">
        <v>0</v>
      </c>
      <c r="AZ12" s="54">
        <v>0</v>
      </c>
      <c r="BA12" s="116">
        <f>IF(AX12=0," -",AY12/AX12)</f>
        <v>0</v>
      </c>
      <c r="BB12" s="277" t="str">
        <f>IF(AZ12=0," -",IF(AY12=0,100%,AZ12/AY12))</f>
        <v xml:space="preserve"> -</v>
      </c>
      <c r="BC12" s="49">
        <v>60000</v>
      </c>
      <c r="BD12" s="54">
        <v>0</v>
      </c>
      <c r="BE12" s="54">
        <v>0</v>
      </c>
      <c r="BF12" s="116">
        <f>IF(BC12=0," -",BD12/BC12)</f>
        <v>0</v>
      </c>
      <c r="BG12" s="277" t="str">
        <f>IF(BE12=0," -",IF(BD12=0,100%,BE12/BD12))</f>
        <v xml:space="preserve"> -</v>
      </c>
      <c r="BH12" s="240">
        <f t="shared" si="1"/>
        <v>221382</v>
      </c>
      <c r="BI12" s="236">
        <f t="shared" si="1"/>
        <v>36000</v>
      </c>
      <c r="BJ12" s="236">
        <f t="shared" si="1"/>
        <v>0</v>
      </c>
      <c r="BK12" s="381">
        <f>IF(BH12=0," -",BI12/BH12)</f>
        <v>0.16261484673550694</v>
      </c>
      <c r="BL12" s="277" t="str">
        <f>IF(BJ12=0," -",IF(BI12=0,100%,BJ12/BI12))</f>
        <v xml:space="preserve"> -</v>
      </c>
      <c r="BM12" s="462" t="s">
        <v>1560</v>
      </c>
      <c r="BN12" s="186" t="s">
        <v>1259</v>
      </c>
      <c r="BO12" s="187" t="s">
        <v>1963</v>
      </c>
    </row>
    <row r="13" spans="2:67" ht="30" customHeight="1" thickBot="1">
      <c r="B13" s="803"/>
      <c r="C13" s="871"/>
      <c r="D13" s="803"/>
      <c r="E13" s="804"/>
      <c r="F13" s="964"/>
      <c r="G13" s="876"/>
      <c r="H13" s="695"/>
      <c r="I13" s="692"/>
      <c r="J13" s="843"/>
      <c r="K13" s="814"/>
      <c r="L13" s="112" t="s">
        <v>703</v>
      </c>
      <c r="M13" s="125" t="s">
        <v>1219</v>
      </c>
      <c r="N13" s="112" t="s">
        <v>1573</v>
      </c>
      <c r="O13" s="38">
        <v>0</v>
      </c>
      <c r="P13" s="98">
        <v>1</v>
      </c>
      <c r="Q13" s="98">
        <v>0</v>
      </c>
      <c r="R13" s="311">
        <f t="shared" ref="R13:R70" si="13">+Q13/P13</f>
        <v>0</v>
      </c>
      <c r="S13" s="98">
        <v>0</v>
      </c>
      <c r="T13" s="311">
        <f t="shared" ref="T13:T69" si="14">+S13/P13</f>
        <v>0</v>
      </c>
      <c r="U13" s="98">
        <v>1</v>
      </c>
      <c r="V13" s="312">
        <f t="shared" ref="V13:V70" si="15">+U13/P13</f>
        <v>1</v>
      </c>
      <c r="W13" s="44">
        <v>0</v>
      </c>
      <c r="X13" s="312">
        <f t="shared" ref="X13:X70" si="16">+W13/P13</f>
        <v>0</v>
      </c>
      <c r="Y13" s="56">
        <v>0</v>
      </c>
      <c r="Z13" s="86">
        <v>0</v>
      </c>
      <c r="AA13" s="86">
        <v>0</v>
      </c>
      <c r="AB13" s="64">
        <v>0</v>
      </c>
      <c r="AC13" s="232" t="str">
        <f t="shared" si="2"/>
        <v xml:space="preserve"> -</v>
      </c>
      <c r="AD13" s="815" t="str">
        <f t="shared" si="3"/>
        <v xml:space="preserve"> -</v>
      </c>
      <c r="AE13" s="102" t="str">
        <f t="shared" si="4"/>
        <v xml:space="preserve"> -</v>
      </c>
      <c r="AF13" s="815" t="str">
        <f t="shared" si="5"/>
        <v xml:space="preserve"> -</v>
      </c>
      <c r="AG13" s="102">
        <f t="shared" si="6"/>
        <v>0</v>
      </c>
      <c r="AH13" s="815">
        <f t="shared" si="7"/>
        <v>0</v>
      </c>
      <c r="AI13" s="102" t="str">
        <f t="shared" si="8"/>
        <v xml:space="preserve"> -</v>
      </c>
      <c r="AJ13" s="815" t="str">
        <f t="shared" si="9"/>
        <v xml:space="preserve"> -</v>
      </c>
      <c r="AK13" s="137">
        <f t="shared" si="10"/>
        <v>0</v>
      </c>
      <c r="AL13" s="929">
        <f t="shared" si="11"/>
        <v>0</v>
      </c>
      <c r="AM13" s="930">
        <f t="shared" si="12"/>
        <v>0</v>
      </c>
      <c r="AN13" s="56">
        <v>0</v>
      </c>
      <c r="AO13" s="86">
        <v>0</v>
      </c>
      <c r="AP13" s="86">
        <v>0</v>
      </c>
      <c r="AQ13" s="137" t="str">
        <f t="shared" ref="AQ13:AQ70" si="17">IF(AN13=0," -",AO13/AN13)</f>
        <v xml:space="preserve"> -</v>
      </c>
      <c r="AR13" s="284" t="str">
        <f t="shared" ref="AR13:AR70" si="18">IF(AP13=0," -",IF(AO13=0,100%,AP13/AO13))</f>
        <v xml:space="preserve"> -</v>
      </c>
      <c r="AS13" s="56">
        <v>0</v>
      </c>
      <c r="AT13" s="86">
        <v>0</v>
      </c>
      <c r="AU13" s="86">
        <v>0</v>
      </c>
      <c r="AV13" s="137" t="str">
        <f t="shared" ref="AV13:AV70" si="19">IF(AS13=0," -",AT13/AS13)</f>
        <v xml:space="preserve"> -</v>
      </c>
      <c r="AW13" s="284" t="str">
        <f t="shared" ref="AW13:AW70" si="20">IF(AU13=0," -",IF(AT13=0,100%,AU13/AT13))</f>
        <v xml:space="preserve"> -</v>
      </c>
      <c r="AX13" s="56">
        <v>100000</v>
      </c>
      <c r="AY13" s="86">
        <v>0</v>
      </c>
      <c r="AZ13" s="86">
        <v>0</v>
      </c>
      <c r="BA13" s="137">
        <f t="shared" ref="BA13:BA70" si="21">IF(AX13=0," -",AY13/AX13)</f>
        <v>0</v>
      </c>
      <c r="BB13" s="284" t="str">
        <f t="shared" ref="BB13:BB70" si="22">IF(AZ13=0," -",IF(AY13=0,100%,AZ13/AY13))</f>
        <v xml:space="preserve"> -</v>
      </c>
      <c r="BC13" s="57">
        <v>0</v>
      </c>
      <c r="BD13" s="86">
        <v>0</v>
      </c>
      <c r="BE13" s="86">
        <v>0</v>
      </c>
      <c r="BF13" s="137" t="str">
        <f t="shared" ref="BF13:BF70" si="23">IF(BC13=0," -",BD13/BC13)</f>
        <v xml:space="preserve"> -</v>
      </c>
      <c r="BG13" s="284" t="str">
        <f t="shared" ref="BG13:BG70" si="24">IF(BE13=0," -",IF(BD13=0,100%,BE13/BD13))</f>
        <v xml:space="preserve"> -</v>
      </c>
      <c r="BH13" s="241">
        <f t="shared" ref="BH13:BH70" si="25">+AN13+AS13+AX13+BC13</f>
        <v>100000</v>
      </c>
      <c r="BI13" s="242">
        <f t="shared" ref="BI13:BI70" si="26">+AO13+AT13+AY13+BD13</f>
        <v>0</v>
      </c>
      <c r="BJ13" s="242">
        <f t="shared" ref="BJ13:BJ70" si="27">+AP13+AU13+AZ13+BE13</f>
        <v>0</v>
      </c>
      <c r="BK13" s="382">
        <f t="shared" ref="BK13:BK70" si="28">IF(BH13=0," -",BI13/BH13)</f>
        <v>0</v>
      </c>
      <c r="BL13" s="284" t="str">
        <f t="shared" ref="BL13:BL70" si="29">IF(BJ13=0," -",IF(BI13=0,100%,BJ13/BI13))</f>
        <v xml:space="preserve"> -</v>
      </c>
      <c r="BM13" s="832" t="s">
        <v>1574</v>
      </c>
      <c r="BN13" s="833" t="s">
        <v>1259</v>
      </c>
      <c r="BO13" s="834" t="s">
        <v>1963</v>
      </c>
    </row>
    <row r="14" spans="2:67" ht="30" customHeight="1">
      <c r="B14" s="803"/>
      <c r="C14" s="871"/>
      <c r="D14" s="803"/>
      <c r="E14" s="804"/>
      <c r="F14" s="964"/>
      <c r="G14" s="876"/>
      <c r="H14" s="695"/>
      <c r="I14" s="692"/>
      <c r="J14" s="793">
        <f>+RESUMEN!J68</f>
        <v>0</v>
      </c>
      <c r="K14" s="794" t="s">
        <v>711</v>
      </c>
      <c r="L14" s="111" t="s">
        <v>704</v>
      </c>
      <c r="M14" s="127">
        <v>2210270</v>
      </c>
      <c r="N14" s="111" t="s">
        <v>1575</v>
      </c>
      <c r="O14" s="33">
        <v>0</v>
      </c>
      <c r="P14" s="84">
        <v>1</v>
      </c>
      <c r="Q14" s="84">
        <v>0</v>
      </c>
      <c r="R14" s="307">
        <f t="shared" si="13"/>
        <v>0</v>
      </c>
      <c r="S14" s="84">
        <v>1</v>
      </c>
      <c r="T14" s="307">
        <f t="shared" si="14"/>
        <v>1</v>
      </c>
      <c r="U14" s="84">
        <v>0</v>
      </c>
      <c r="V14" s="309">
        <f t="shared" si="15"/>
        <v>0</v>
      </c>
      <c r="W14" s="40">
        <v>0</v>
      </c>
      <c r="X14" s="316">
        <f t="shared" si="16"/>
        <v>0</v>
      </c>
      <c r="Y14" s="46">
        <v>0</v>
      </c>
      <c r="Z14" s="84">
        <v>0</v>
      </c>
      <c r="AA14" s="84">
        <v>0</v>
      </c>
      <c r="AB14" s="63">
        <v>0</v>
      </c>
      <c r="AC14" s="231" t="str">
        <f t="shared" si="2"/>
        <v xml:space="preserve"> -</v>
      </c>
      <c r="AD14" s="795" t="str">
        <f t="shared" si="3"/>
        <v xml:space="preserve"> -</v>
      </c>
      <c r="AE14" s="87">
        <f t="shared" si="4"/>
        <v>0</v>
      </c>
      <c r="AF14" s="795">
        <f t="shared" si="5"/>
        <v>0</v>
      </c>
      <c r="AG14" s="87" t="str">
        <f t="shared" si="6"/>
        <v xml:space="preserve"> -</v>
      </c>
      <c r="AH14" s="795" t="str">
        <f t="shared" si="7"/>
        <v xml:space="preserve"> -</v>
      </c>
      <c r="AI14" s="87" t="str">
        <f t="shared" si="8"/>
        <v xml:space="preserve"> -</v>
      </c>
      <c r="AJ14" s="795" t="str">
        <f t="shared" si="9"/>
        <v xml:space="preserve"> -</v>
      </c>
      <c r="AK14" s="135">
        <f t="shared" si="10"/>
        <v>0</v>
      </c>
      <c r="AL14" s="920">
        <f t="shared" si="11"/>
        <v>0</v>
      </c>
      <c r="AM14" s="921">
        <f t="shared" si="12"/>
        <v>0</v>
      </c>
      <c r="AN14" s="55">
        <v>0</v>
      </c>
      <c r="AO14" s="53">
        <v>0</v>
      </c>
      <c r="AP14" s="53">
        <v>0</v>
      </c>
      <c r="AQ14" s="134" t="str">
        <f t="shared" si="17"/>
        <v xml:space="preserve"> -</v>
      </c>
      <c r="AR14" s="276" t="str">
        <f t="shared" si="18"/>
        <v xml:space="preserve"> -</v>
      </c>
      <c r="AS14" s="52">
        <v>1250000</v>
      </c>
      <c r="AT14" s="53">
        <v>0</v>
      </c>
      <c r="AU14" s="53">
        <v>0</v>
      </c>
      <c r="AV14" s="134">
        <f t="shared" si="19"/>
        <v>0</v>
      </c>
      <c r="AW14" s="276" t="str">
        <f t="shared" si="20"/>
        <v xml:space="preserve"> -</v>
      </c>
      <c r="AX14" s="52">
        <v>0</v>
      </c>
      <c r="AY14" s="53">
        <v>0</v>
      </c>
      <c r="AZ14" s="53">
        <v>0</v>
      </c>
      <c r="BA14" s="134" t="str">
        <f t="shared" si="21"/>
        <v xml:space="preserve"> -</v>
      </c>
      <c r="BB14" s="276" t="str">
        <f t="shared" si="22"/>
        <v xml:space="preserve"> -</v>
      </c>
      <c r="BC14" s="55">
        <v>0</v>
      </c>
      <c r="BD14" s="53">
        <v>0</v>
      </c>
      <c r="BE14" s="53">
        <v>0</v>
      </c>
      <c r="BF14" s="134" t="str">
        <f t="shared" si="23"/>
        <v xml:space="preserve"> -</v>
      </c>
      <c r="BG14" s="276" t="str">
        <f t="shared" si="24"/>
        <v xml:space="preserve"> -</v>
      </c>
      <c r="BH14" s="278">
        <f t="shared" si="25"/>
        <v>1250000</v>
      </c>
      <c r="BI14" s="279">
        <f t="shared" si="26"/>
        <v>0</v>
      </c>
      <c r="BJ14" s="279">
        <f t="shared" si="27"/>
        <v>0</v>
      </c>
      <c r="BK14" s="383">
        <f t="shared" si="28"/>
        <v>0</v>
      </c>
      <c r="BL14" s="276" t="str">
        <f t="shared" si="29"/>
        <v xml:space="preserve"> -</v>
      </c>
      <c r="BM14" s="837" t="s">
        <v>1574</v>
      </c>
      <c r="BN14" s="838" t="s">
        <v>1339</v>
      </c>
      <c r="BO14" s="839" t="s">
        <v>1957</v>
      </c>
    </row>
    <row r="15" spans="2:67" ht="30" customHeight="1">
      <c r="B15" s="803"/>
      <c r="C15" s="871"/>
      <c r="D15" s="803"/>
      <c r="E15" s="804"/>
      <c r="F15" s="964" t="s">
        <v>709</v>
      </c>
      <c r="G15" s="695">
        <v>131</v>
      </c>
      <c r="H15" s="695">
        <v>144</v>
      </c>
      <c r="I15" s="692">
        <f>+H15-G15</f>
        <v>13</v>
      </c>
      <c r="J15" s="807"/>
      <c r="K15" s="808"/>
      <c r="L15" s="110" t="s">
        <v>705</v>
      </c>
      <c r="M15" s="122">
        <v>2210270</v>
      </c>
      <c r="N15" s="110" t="s">
        <v>1576</v>
      </c>
      <c r="O15" s="34">
        <v>0</v>
      </c>
      <c r="P15" s="54">
        <v>1</v>
      </c>
      <c r="Q15" s="54">
        <v>0</v>
      </c>
      <c r="R15" s="308">
        <f t="shared" si="13"/>
        <v>0</v>
      </c>
      <c r="S15" s="54">
        <v>0</v>
      </c>
      <c r="T15" s="308">
        <f t="shared" si="14"/>
        <v>0</v>
      </c>
      <c r="U15" s="54">
        <v>1</v>
      </c>
      <c r="V15" s="310">
        <f t="shared" si="15"/>
        <v>1</v>
      </c>
      <c r="W15" s="41">
        <v>0</v>
      </c>
      <c r="X15" s="317">
        <f t="shared" si="16"/>
        <v>0</v>
      </c>
      <c r="Y15" s="48">
        <v>0</v>
      </c>
      <c r="Z15" s="54">
        <v>0</v>
      </c>
      <c r="AA15" s="54">
        <v>0</v>
      </c>
      <c r="AB15" s="43">
        <v>0</v>
      </c>
      <c r="AC15" s="233" t="str">
        <f t="shared" si="2"/>
        <v xml:space="preserve"> -</v>
      </c>
      <c r="AD15" s="568" t="str">
        <f t="shared" si="3"/>
        <v xml:space="preserve"> -</v>
      </c>
      <c r="AE15" s="79" t="str">
        <f t="shared" si="4"/>
        <v xml:space="preserve"> -</v>
      </c>
      <c r="AF15" s="568" t="str">
        <f t="shared" si="5"/>
        <v xml:space="preserve"> -</v>
      </c>
      <c r="AG15" s="79">
        <f t="shared" si="6"/>
        <v>0</v>
      </c>
      <c r="AH15" s="568">
        <f t="shared" si="7"/>
        <v>0</v>
      </c>
      <c r="AI15" s="79" t="str">
        <f t="shared" si="8"/>
        <v xml:space="preserve"> -</v>
      </c>
      <c r="AJ15" s="568" t="str">
        <f t="shared" si="9"/>
        <v xml:space="preserve"> -</v>
      </c>
      <c r="AK15" s="116">
        <f t="shared" si="10"/>
        <v>0</v>
      </c>
      <c r="AL15" s="926">
        <f t="shared" si="11"/>
        <v>0</v>
      </c>
      <c r="AM15" s="927">
        <f t="shared" si="12"/>
        <v>0</v>
      </c>
      <c r="AN15" s="49">
        <v>0</v>
      </c>
      <c r="AO15" s="54">
        <v>0</v>
      </c>
      <c r="AP15" s="54">
        <v>0</v>
      </c>
      <c r="AQ15" s="116" t="str">
        <f t="shared" si="17"/>
        <v xml:space="preserve"> -</v>
      </c>
      <c r="AR15" s="277" t="str">
        <f t="shared" si="18"/>
        <v xml:space="preserve"> -</v>
      </c>
      <c r="AS15" s="48">
        <v>0</v>
      </c>
      <c r="AT15" s="54">
        <v>0</v>
      </c>
      <c r="AU15" s="54">
        <v>0</v>
      </c>
      <c r="AV15" s="116" t="str">
        <f t="shared" si="19"/>
        <v xml:space="preserve"> -</v>
      </c>
      <c r="AW15" s="277" t="str">
        <f t="shared" si="20"/>
        <v xml:space="preserve"> -</v>
      </c>
      <c r="AX15" s="48">
        <v>0</v>
      </c>
      <c r="AY15" s="54">
        <v>0</v>
      </c>
      <c r="AZ15" s="54">
        <v>0</v>
      </c>
      <c r="BA15" s="116" t="str">
        <f t="shared" si="21"/>
        <v xml:space="preserve"> -</v>
      </c>
      <c r="BB15" s="277" t="str">
        <f t="shared" si="22"/>
        <v xml:space="preserve"> -</v>
      </c>
      <c r="BC15" s="49">
        <v>0</v>
      </c>
      <c r="BD15" s="54">
        <v>0</v>
      </c>
      <c r="BE15" s="54">
        <v>0</v>
      </c>
      <c r="BF15" s="116" t="str">
        <f t="shared" si="23"/>
        <v xml:space="preserve"> -</v>
      </c>
      <c r="BG15" s="277" t="str">
        <f t="shared" si="24"/>
        <v xml:space="preserve"> -</v>
      </c>
      <c r="BH15" s="240">
        <f t="shared" si="25"/>
        <v>0</v>
      </c>
      <c r="BI15" s="236">
        <f t="shared" si="26"/>
        <v>0</v>
      </c>
      <c r="BJ15" s="236">
        <f t="shared" si="27"/>
        <v>0</v>
      </c>
      <c r="BK15" s="381" t="str">
        <f t="shared" si="28"/>
        <v xml:space="preserve"> -</v>
      </c>
      <c r="BL15" s="277" t="str">
        <f t="shared" si="29"/>
        <v xml:space="preserve"> -</v>
      </c>
      <c r="BM15" s="462" t="s">
        <v>1574</v>
      </c>
      <c r="BN15" s="186" t="s">
        <v>1339</v>
      </c>
      <c r="BO15" s="187" t="s">
        <v>1956</v>
      </c>
    </row>
    <row r="16" spans="2:67" ht="30" customHeight="1">
      <c r="B16" s="803"/>
      <c r="C16" s="871"/>
      <c r="D16" s="803"/>
      <c r="E16" s="804"/>
      <c r="F16" s="964"/>
      <c r="G16" s="695"/>
      <c r="H16" s="695"/>
      <c r="I16" s="692"/>
      <c r="J16" s="807"/>
      <c r="K16" s="808"/>
      <c r="L16" s="110" t="s">
        <v>706</v>
      </c>
      <c r="M16" s="122">
        <v>2210196</v>
      </c>
      <c r="N16" s="110" t="s">
        <v>1577</v>
      </c>
      <c r="O16" s="37">
        <v>0</v>
      </c>
      <c r="P16" s="79">
        <v>1</v>
      </c>
      <c r="Q16" s="79">
        <v>0</v>
      </c>
      <c r="R16" s="308">
        <f t="shared" si="13"/>
        <v>0</v>
      </c>
      <c r="S16" s="79">
        <v>0.2</v>
      </c>
      <c r="T16" s="308">
        <f t="shared" si="14"/>
        <v>0.2</v>
      </c>
      <c r="U16" s="79">
        <v>0.4</v>
      </c>
      <c r="V16" s="310">
        <f t="shared" si="15"/>
        <v>0.4</v>
      </c>
      <c r="W16" s="116">
        <v>0.4</v>
      </c>
      <c r="X16" s="317">
        <f t="shared" si="16"/>
        <v>0.4</v>
      </c>
      <c r="Y16" s="233">
        <v>0</v>
      </c>
      <c r="Z16" s="79">
        <v>0</v>
      </c>
      <c r="AA16" s="79">
        <v>0</v>
      </c>
      <c r="AB16" s="65">
        <v>0</v>
      </c>
      <c r="AC16" s="233" t="str">
        <f t="shared" si="2"/>
        <v xml:space="preserve"> -</v>
      </c>
      <c r="AD16" s="568" t="str">
        <f t="shared" si="3"/>
        <v xml:space="preserve"> -</v>
      </c>
      <c r="AE16" s="79">
        <f t="shared" si="4"/>
        <v>0</v>
      </c>
      <c r="AF16" s="568">
        <f t="shared" si="5"/>
        <v>0</v>
      </c>
      <c r="AG16" s="79">
        <f t="shared" si="6"/>
        <v>0</v>
      </c>
      <c r="AH16" s="568">
        <f t="shared" si="7"/>
        <v>0</v>
      </c>
      <c r="AI16" s="79">
        <f t="shared" si="8"/>
        <v>0</v>
      </c>
      <c r="AJ16" s="568">
        <f t="shared" si="9"/>
        <v>0</v>
      </c>
      <c r="AK16" s="116">
        <f t="shared" si="10"/>
        <v>0</v>
      </c>
      <c r="AL16" s="926">
        <f t="shared" si="11"/>
        <v>0</v>
      </c>
      <c r="AM16" s="927">
        <f t="shared" si="12"/>
        <v>0</v>
      </c>
      <c r="AN16" s="49">
        <v>0</v>
      </c>
      <c r="AO16" s="54">
        <v>0</v>
      </c>
      <c r="AP16" s="54">
        <v>0</v>
      </c>
      <c r="AQ16" s="116" t="str">
        <f t="shared" si="17"/>
        <v xml:space="preserve"> -</v>
      </c>
      <c r="AR16" s="277" t="str">
        <f t="shared" si="18"/>
        <v xml:space="preserve"> -</v>
      </c>
      <c r="AS16" s="48">
        <v>1250000</v>
      </c>
      <c r="AT16" s="54">
        <v>0</v>
      </c>
      <c r="AU16" s="54">
        <v>0</v>
      </c>
      <c r="AV16" s="116">
        <f t="shared" si="19"/>
        <v>0</v>
      </c>
      <c r="AW16" s="277" t="str">
        <f t="shared" si="20"/>
        <v xml:space="preserve"> -</v>
      </c>
      <c r="AX16" s="48">
        <v>3800000</v>
      </c>
      <c r="AY16" s="54">
        <v>0</v>
      </c>
      <c r="AZ16" s="54">
        <v>0</v>
      </c>
      <c r="BA16" s="116">
        <f t="shared" si="21"/>
        <v>0</v>
      </c>
      <c r="BB16" s="277" t="str">
        <f t="shared" si="22"/>
        <v xml:space="preserve"> -</v>
      </c>
      <c r="BC16" s="49">
        <v>1000000</v>
      </c>
      <c r="BD16" s="54">
        <v>0</v>
      </c>
      <c r="BE16" s="54">
        <v>0</v>
      </c>
      <c r="BF16" s="116">
        <f t="shared" si="23"/>
        <v>0</v>
      </c>
      <c r="BG16" s="277" t="str">
        <f t="shared" si="24"/>
        <v xml:space="preserve"> -</v>
      </c>
      <c r="BH16" s="240">
        <f t="shared" si="25"/>
        <v>6050000</v>
      </c>
      <c r="BI16" s="236">
        <f t="shared" si="26"/>
        <v>0</v>
      </c>
      <c r="BJ16" s="236">
        <f t="shared" si="27"/>
        <v>0</v>
      </c>
      <c r="BK16" s="381">
        <f t="shared" si="28"/>
        <v>0</v>
      </c>
      <c r="BL16" s="277" t="str">
        <f t="shared" si="29"/>
        <v xml:space="preserve"> -</v>
      </c>
      <c r="BM16" s="462" t="s">
        <v>1574</v>
      </c>
      <c r="BN16" s="186" t="s">
        <v>1339</v>
      </c>
      <c r="BO16" s="187" t="s">
        <v>1957</v>
      </c>
    </row>
    <row r="17" spans="2:67" ht="30" customHeight="1" thickBot="1">
      <c r="B17" s="803"/>
      <c r="C17" s="871"/>
      <c r="D17" s="887"/>
      <c r="E17" s="965"/>
      <c r="F17" s="966"/>
      <c r="G17" s="696"/>
      <c r="H17" s="696"/>
      <c r="I17" s="693"/>
      <c r="J17" s="813"/>
      <c r="K17" s="828"/>
      <c r="L17" s="114" t="s">
        <v>707</v>
      </c>
      <c r="M17" s="109">
        <v>2210196</v>
      </c>
      <c r="N17" s="114" t="s">
        <v>1578</v>
      </c>
      <c r="O17" s="167">
        <v>0</v>
      </c>
      <c r="P17" s="174">
        <v>1</v>
      </c>
      <c r="Q17" s="174">
        <v>0</v>
      </c>
      <c r="R17" s="318">
        <f t="shared" si="13"/>
        <v>0</v>
      </c>
      <c r="S17" s="174">
        <v>0</v>
      </c>
      <c r="T17" s="318">
        <f t="shared" si="14"/>
        <v>0</v>
      </c>
      <c r="U17" s="174">
        <v>1</v>
      </c>
      <c r="V17" s="319">
        <f t="shared" si="15"/>
        <v>1</v>
      </c>
      <c r="W17" s="259">
        <v>0</v>
      </c>
      <c r="X17" s="320">
        <f t="shared" si="16"/>
        <v>0</v>
      </c>
      <c r="Y17" s="235">
        <v>0</v>
      </c>
      <c r="Z17" s="174">
        <v>0</v>
      </c>
      <c r="AA17" s="174">
        <v>0</v>
      </c>
      <c r="AB17" s="168">
        <v>0</v>
      </c>
      <c r="AC17" s="232" t="str">
        <f t="shared" si="2"/>
        <v xml:space="preserve"> -</v>
      </c>
      <c r="AD17" s="815" t="str">
        <f t="shared" si="3"/>
        <v xml:space="preserve"> -</v>
      </c>
      <c r="AE17" s="102" t="str">
        <f t="shared" si="4"/>
        <v xml:space="preserve"> -</v>
      </c>
      <c r="AF17" s="815" t="str">
        <f t="shared" si="5"/>
        <v xml:space="preserve"> -</v>
      </c>
      <c r="AG17" s="102">
        <f t="shared" si="6"/>
        <v>0</v>
      </c>
      <c r="AH17" s="815">
        <f t="shared" si="7"/>
        <v>0</v>
      </c>
      <c r="AI17" s="102" t="str">
        <f t="shared" si="8"/>
        <v xml:space="preserve"> -</v>
      </c>
      <c r="AJ17" s="815" t="str">
        <f t="shared" si="9"/>
        <v xml:space="preserve"> -</v>
      </c>
      <c r="AK17" s="137">
        <f t="shared" si="10"/>
        <v>0</v>
      </c>
      <c r="AL17" s="929">
        <f t="shared" si="11"/>
        <v>0</v>
      </c>
      <c r="AM17" s="930">
        <f t="shared" si="12"/>
        <v>0</v>
      </c>
      <c r="AN17" s="57">
        <v>0</v>
      </c>
      <c r="AO17" s="86">
        <v>0</v>
      </c>
      <c r="AP17" s="86">
        <v>0</v>
      </c>
      <c r="AQ17" s="116" t="str">
        <f t="shared" si="17"/>
        <v xml:space="preserve"> -</v>
      </c>
      <c r="AR17" s="277" t="str">
        <f t="shared" si="18"/>
        <v xml:space="preserve"> -</v>
      </c>
      <c r="AS17" s="56">
        <v>0</v>
      </c>
      <c r="AT17" s="86">
        <v>0</v>
      </c>
      <c r="AU17" s="86">
        <v>0</v>
      </c>
      <c r="AV17" s="116" t="str">
        <f t="shared" si="19"/>
        <v xml:space="preserve"> -</v>
      </c>
      <c r="AW17" s="277" t="str">
        <f t="shared" si="20"/>
        <v xml:space="preserve"> -</v>
      </c>
      <c r="AX17" s="56">
        <v>0</v>
      </c>
      <c r="AY17" s="86">
        <v>0</v>
      </c>
      <c r="AZ17" s="86">
        <v>0</v>
      </c>
      <c r="BA17" s="116" t="str">
        <f t="shared" si="21"/>
        <v xml:space="preserve"> -</v>
      </c>
      <c r="BB17" s="277" t="str">
        <f t="shared" si="22"/>
        <v xml:space="preserve"> -</v>
      </c>
      <c r="BC17" s="57">
        <v>0</v>
      </c>
      <c r="BD17" s="86">
        <v>0</v>
      </c>
      <c r="BE17" s="86">
        <v>0</v>
      </c>
      <c r="BF17" s="116" t="str">
        <f t="shared" si="23"/>
        <v xml:space="preserve"> -</v>
      </c>
      <c r="BG17" s="277" t="str">
        <f t="shared" si="24"/>
        <v xml:space="preserve"> -</v>
      </c>
      <c r="BH17" s="240">
        <f t="shared" si="25"/>
        <v>0</v>
      </c>
      <c r="BI17" s="236">
        <f t="shared" si="26"/>
        <v>0</v>
      </c>
      <c r="BJ17" s="236">
        <f t="shared" si="27"/>
        <v>0</v>
      </c>
      <c r="BK17" s="381" t="str">
        <f t="shared" si="28"/>
        <v xml:space="preserve"> -</v>
      </c>
      <c r="BL17" s="277" t="str">
        <f t="shared" si="29"/>
        <v xml:space="preserve"> -</v>
      </c>
      <c r="BM17" s="832" t="s">
        <v>1574</v>
      </c>
      <c r="BN17" s="833" t="s">
        <v>1339</v>
      </c>
      <c r="BO17" s="834" t="s">
        <v>1957</v>
      </c>
    </row>
    <row r="18" spans="2:67" ht="15" customHeight="1" thickBot="1">
      <c r="B18" s="803"/>
      <c r="C18" s="871"/>
      <c r="D18" s="170"/>
      <c r="E18" s="11"/>
      <c r="F18" s="12"/>
      <c r="G18" s="10"/>
      <c r="H18" s="10"/>
      <c r="I18" s="478"/>
      <c r="J18" s="75"/>
      <c r="K18" s="74"/>
      <c r="L18" s="76"/>
      <c r="M18" s="74"/>
      <c r="N18" s="76"/>
      <c r="O18" s="75"/>
      <c r="P18" s="226"/>
      <c r="Q18" s="226"/>
      <c r="R18" s="261"/>
      <c r="S18" s="226"/>
      <c r="T18" s="261"/>
      <c r="U18" s="226"/>
      <c r="V18" s="261"/>
      <c r="W18" s="226"/>
      <c r="X18" s="261"/>
      <c r="Y18" s="226"/>
      <c r="Z18" s="226"/>
      <c r="AA18" s="226"/>
      <c r="AB18" s="226"/>
      <c r="AC18" s="74"/>
      <c r="AD18" s="417"/>
      <c r="AE18" s="417"/>
      <c r="AF18" s="417"/>
      <c r="AG18" s="417"/>
      <c r="AH18" s="417"/>
      <c r="AI18" s="417"/>
      <c r="AJ18" s="417"/>
      <c r="AK18" s="507"/>
      <c r="AL18" s="417"/>
      <c r="AM18" s="488"/>
      <c r="AN18" s="77"/>
      <c r="AO18" s="77"/>
      <c r="AP18" s="77"/>
      <c r="AQ18" s="77"/>
      <c r="AR18" s="77"/>
      <c r="AS18" s="77"/>
      <c r="AT18" s="77"/>
      <c r="AU18" s="77"/>
      <c r="AV18" s="77"/>
      <c r="AW18" s="77"/>
      <c r="AX18" s="77"/>
      <c r="AY18" s="77"/>
      <c r="AZ18" s="77"/>
      <c r="BA18" s="77"/>
      <c r="BB18" s="77"/>
      <c r="BC18" s="77"/>
      <c r="BD18" s="77"/>
      <c r="BE18" s="77"/>
      <c r="BF18" s="77"/>
      <c r="BG18" s="77"/>
      <c r="BH18" s="78"/>
      <c r="BI18" s="78"/>
      <c r="BJ18" s="78"/>
      <c r="BK18" s="78"/>
      <c r="BL18" s="78"/>
      <c r="BM18" s="458"/>
      <c r="BN18" s="11"/>
      <c r="BO18" s="15"/>
    </row>
    <row r="19" spans="2:67" ht="30" customHeight="1">
      <c r="B19" s="803"/>
      <c r="C19" s="871"/>
      <c r="D19" s="788">
        <f>+RESUMEN!J69</f>
        <v>0.18009259259259258</v>
      </c>
      <c r="E19" s="789" t="s">
        <v>734</v>
      </c>
      <c r="F19" s="962" t="s">
        <v>735</v>
      </c>
      <c r="G19" s="694">
        <v>10</v>
      </c>
      <c r="H19" s="694">
        <v>9</v>
      </c>
      <c r="I19" s="691">
        <f>+H19-G19</f>
        <v>-1</v>
      </c>
      <c r="J19" s="793">
        <f>+RESUMEN!J70</f>
        <v>0.18333333333333332</v>
      </c>
      <c r="K19" s="794" t="s">
        <v>731</v>
      </c>
      <c r="L19" s="111" t="s">
        <v>712</v>
      </c>
      <c r="M19" s="127">
        <v>2210847</v>
      </c>
      <c r="N19" s="111" t="s">
        <v>1579</v>
      </c>
      <c r="O19" s="33">
        <v>29</v>
      </c>
      <c r="P19" s="84">
        <v>2</v>
      </c>
      <c r="Q19" s="84">
        <v>0</v>
      </c>
      <c r="R19" s="307">
        <f t="shared" si="13"/>
        <v>0</v>
      </c>
      <c r="S19" s="84">
        <v>1</v>
      </c>
      <c r="T19" s="307">
        <f t="shared" si="14"/>
        <v>0.5</v>
      </c>
      <c r="U19" s="84">
        <v>0</v>
      </c>
      <c r="V19" s="309">
        <f t="shared" si="15"/>
        <v>0</v>
      </c>
      <c r="W19" s="40">
        <v>1</v>
      </c>
      <c r="X19" s="316">
        <f t="shared" si="16"/>
        <v>0.5</v>
      </c>
      <c r="Y19" s="46">
        <v>0</v>
      </c>
      <c r="Z19" s="84">
        <v>0</v>
      </c>
      <c r="AA19" s="84">
        <v>0</v>
      </c>
      <c r="AB19" s="63">
        <v>0</v>
      </c>
      <c r="AC19" s="231" t="str">
        <f t="shared" si="2"/>
        <v xml:space="preserve"> -</v>
      </c>
      <c r="AD19" s="795" t="str">
        <f t="shared" si="3"/>
        <v xml:space="preserve"> -</v>
      </c>
      <c r="AE19" s="87">
        <f t="shared" si="4"/>
        <v>0</v>
      </c>
      <c r="AF19" s="795">
        <f t="shared" si="5"/>
        <v>0</v>
      </c>
      <c r="AG19" s="87" t="str">
        <f t="shared" si="6"/>
        <v xml:space="preserve"> -</v>
      </c>
      <c r="AH19" s="795" t="str">
        <f t="shared" si="7"/>
        <v xml:space="preserve"> -</v>
      </c>
      <c r="AI19" s="87">
        <f t="shared" si="8"/>
        <v>0</v>
      </c>
      <c r="AJ19" s="795">
        <f t="shared" si="9"/>
        <v>0</v>
      </c>
      <c r="AK19" s="135">
        <f t="shared" si="10"/>
        <v>0</v>
      </c>
      <c r="AL19" s="920">
        <f t="shared" si="11"/>
        <v>0</v>
      </c>
      <c r="AM19" s="921">
        <f t="shared" si="12"/>
        <v>0</v>
      </c>
      <c r="AN19" s="46">
        <v>0</v>
      </c>
      <c r="AO19" s="84">
        <v>0</v>
      </c>
      <c r="AP19" s="84">
        <v>0</v>
      </c>
      <c r="AQ19" s="135" t="str">
        <f t="shared" si="17"/>
        <v xml:space="preserve"> -</v>
      </c>
      <c r="AR19" s="283" t="str">
        <f t="shared" si="18"/>
        <v xml:space="preserve"> -</v>
      </c>
      <c r="AS19" s="46">
        <v>0</v>
      </c>
      <c r="AT19" s="84">
        <v>0</v>
      </c>
      <c r="AU19" s="84">
        <v>0</v>
      </c>
      <c r="AV19" s="135" t="str">
        <f t="shared" si="19"/>
        <v xml:space="preserve"> -</v>
      </c>
      <c r="AW19" s="283" t="str">
        <f t="shared" si="20"/>
        <v xml:space="preserve"> -</v>
      </c>
      <c r="AX19" s="46">
        <v>300000</v>
      </c>
      <c r="AY19" s="84">
        <v>0</v>
      </c>
      <c r="AZ19" s="84">
        <v>0</v>
      </c>
      <c r="BA19" s="135">
        <f t="shared" si="21"/>
        <v>0</v>
      </c>
      <c r="BB19" s="283" t="str">
        <f t="shared" si="22"/>
        <v xml:space="preserve"> -</v>
      </c>
      <c r="BC19" s="47">
        <v>300000</v>
      </c>
      <c r="BD19" s="84">
        <v>0</v>
      </c>
      <c r="BE19" s="84">
        <v>0</v>
      </c>
      <c r="BF19" s="135">
        <f t="shared" si="23"/>
        <v>0</v>
      </c>
      <c r="BG19" s="283" t="str">
        <f t="shared" si="24"/>
        <v xml:space="preserve"> -</v>
      </c>
      <c r="BH19" s="238">
        <f t="shared" si="25"/>
        <v>600000</v>
      </c>
      <c r="BI19" s="239">
        <f t="shared" si="26"/>
        <v>0</v>
      </c>
      <c r="BJ19" s="239">
        <f t="shared" si="27"/>
        <v>0</v>
      </c>
      <c r="BK19" s="380">
        <f t="shared" si="28"/>
        <v>0</v>
      </c>
      <c r="BL19" s="283" t="str">
        <f t="shared" si="29"/>
        <v xml:space="preserve"> -</v>
      </c>
      <c r="BM19" s="800" t="s">
        <v>1384</v>
      </c>
      <c r="BN19" s="801" t="s">
        <v>1580</v>
      </c>
      <c r="BO19" s="802" t="s">
        <v>1956</v>
      </c>
    </row>
    <row r="20" spans="2:67" ht="30" customHeight="1">
      <c r="B20" s="803"/>
      <c r="C20" s="871"/>
      <c r="D20" s="803"/>
      <c r="E20" s="804"/>
      <c r="F20" s="964"/>
      <c r="G20" s="695"/>
      <c r="H20" s="695"/>
      <c r="I20" s="692"/>
      <c r="J20" s="807"/>
      <c r="K20" s="808"/>
      <c r="L20" s="110" t="s">
        <v>713</v>
      </c>
      <c r="M20" s="122">
        <v>2210847</v>
      </c>
      <c r="N20" s="110" t="s">
        <v>1581</v>
      </c>
      <c r="O20" s="34">
        <v>0</v>
      </c>
      <c r="P20" s="54">
        <v>1</v>
      </c>
      <c r="Q20" s="54">
        <v>0</v>
      </c>
      <c r="R20" s="308">
        <f t="shared" si="13"/>
        <v>0</v>
      </c>
      <c r="S20" s="54">
        <v>0</v>
      </c>
      <c r="T20" s="308">
        <f t="shared" si="14"/>
        <v>0</v>
      </c>
      <c r="U20" s="54">
        <v>0</v>
      </c>
      <c r="V20" s="310">
        <f t="shared" si="15"/>
        <v>0</v>
      </c>
      <c r="W20" s="41">
        <v>1</v>
      </c>
      <c r="X20" s="317">
        <f t="shared" si="16"/>
        <v>1</v>
      </c>
      <c r="Y20" s="48">
        <v>0</v>
      </c>
      <c r="Z20" s="54">
        <v>0</v>
      </c>
      <c r="AA20" s="54">
        <v>0</v>
      </c>
      <c r="AB20" s="43">
        <v>0</v>
      </c>
      <c r="AC20" s="233" t="str">
        <f t="shared" si="2"/>
        <v xml:space="preserve"> -</v>
      </c>
      <c r="AD20" s="568" t="str">
        <f t="shared" si="3"/>
        <v xml:space="preserve"> -</v>
      </c>
      <c r="AE20" s="79" t="str">
        <f t="shared" si="4"/>
        <v xml:space="preserve"> -</v>
      </c>
      <c r="AF20" s="568" t="str">
        <f t="shared" si="5"/>
        <v xml:space="preserve"> -</v>
      </c>
      <c r="AG20" s="79" t="str">
        <f t="shared" si="6"/>
        <v xml:space="preserve"> -</v>
      </c>
      <c r="AH20" s="568" t="str">
        <f t="shared" si="7"/>
        <v xml:space="preserve"> -</v>
      </c>
      <c r="AI20" s="79">
        <f t="shared" si="8"/>
        <v>0</v>
      </c>
      <c r="AJ20" s="568">
        <f t="shared" si="9"/>
        <v>0</v>
      </c>
      <c r="AK20" s="116">
        <f t="shared" si="10"/>
        <v>0</v>
      </c>
      <c r="AL20" s="926">
        <f t="shared" si="11"/>
        <v>0</v>
      </c>
      <c r="AM20" s="927">
        <f t="shared" si="12"/>
        <v>0</v>
      </c>
      <c r="AN20" s="48">
        <v>0</v>
      </c>
      <c r="AO20" s="54">
        <v>0</v>
      </c>
      <c r="AP20" s="54">
        <v>0</v>
      </c>
      <c r="AQ20" s="116" t="str">
        <f t="shared" si="17"/>
        <v xml:space="preserve"> -</v>
      </c>
      <c r="AR20" s="277" t="str">
        <f t="shared" si="18"/>
        <v xml:space="preserve"> -</v>
      </c>
      <c r="AS20" s="48">
        <v>0</v>
      </c>
      <c r="AT20" s="54">
        <v>0</v>
      </c>
      <c r="AU20" s="54">
        <v>0</v>
      </c>
      <c r="AV20" s="116" t="str">
        <f t="shared" si="19"/>
        <v xml:space="preserve"> -</v>
      </c>
      <c r="AW20" s="277" t="str">
        <f t="shared" si="20"/>
        <v xml:space="preserve"> -</v>
      </c>
      <c r="AX20" s="48">
        <v>0</v>
      </c>
      <c r="AY20" s="54">
        <v>0</v>
      </c>
      <c r="AZ20" s="54">
        <v>0</v>
      </c>
      <c r="BA20" s="116" t="str">
        <f t="shared" si="21"/>
        <v xml:space="preserve"> -</v>
      </c>
      <c r="BB20" s="277" t="str">
        <f t="shared" si="22"/>
        <v xml:space="preserve"> -</v>
      </c>
      <c r="BC20" s="49">
        <v>600000</v>
      </c>
      <c r="BD20" s="54">
        <v>0</v>
      </c>
      <c r="BE20" s="54">
        <v>0</v>
      </c>
      <c r="BF20" s="116">
        <f t="shared" si="23"/>
        <v>0</v>
      </c>
      <c r="BG20" s="277" t="str">
        <f t="shared" si="24"/>
        <v xml:space="preserve"> -</v>
      </c>
      <c r="BH20" s="240">
        <f t="shared" si="25"/>
        <v>600000</v>
      </c>
      <c r="BI20" s="236">
        <f t="shared" si="26"/>
        <v>0</v>
      </c>
      <c r="BJ20" s="236">
        <f t="shared" si="27"/>
        <v>0</v>
      </c>
      <c r="BK20" s="381">
        <f t="shared" si="28"/>
        <v>0</v>
      </c>
      <c r="BL20" s="277" t="str">
        <f t="shared" si="29"/>
        <v xml:space="preserve"> -</v>
      </c>
      <c r="BM20" s="462" t="s">
        <v>1384</v>
      </c>
      <c r="BN20" s="186" t="s">
        <v>1580</v>
      </c>
      <c r="BO20" s="187" t="s">
        <v>1956</v>
      </c>
    </row>
    <row r="21" spans="2:67" ht="30" customHeight="1">
      <c r="B21" s="803"/>
      <c r="C21" s="871"/>
      <c r="D21" s="803"/>
      <c r="E21" s="804"/>
      <c r="F21" s="964"/>
      <c r="G21" s="695"/>
      <c r="H21" s="695"/>
      <c r="I21" s="692"/>
      <c r="J21" s="807"/>
      <c r="K21" s="808"/>
      <c r="L21" s="110" t="s">
        <v>714</v>
      </c>
      <c r="M21" s="122" t="s">
        <v>1219</v>
      </c>
      <c r="N21" s="110" t="s">
        <v>1582</v>
      </c>
      <c r="O21" s="34">
        <v>0</v>
      </c>
      <c r="P21" s="54">
        <v>1</v>
      </c>
      <c r="Q21" s="54">
        <v>0</v>
      </c>
      <c r="R21" s="308">
        <f t="shared" si="13"/>
        <v>0</v>
      </c>
      <c r="S21" s="54">
        <v>0</v>
      </c>
      <c r="T21" s="308">
        <f t="shared" si="14"/>
        <v>0</v>
      </c>
      <c r="U21" s="54">
        <v>1</v>
      </c>
      <c r="V21" s="310">
        <f t="shared" si="15"/>
        <v>1</v>
      </c>
      <c r="W21" s="41">
        <v>0</v>
      </c>
      <c r="X21" s="317">
        <f t="shared" si="16"/>
        <v>0</v>
      </c>
      <c r="Y21" s="48">
        <v>0</v>
      </c>
      <c r="Z21" s="54">
        <v>0</v>
      </c>
      <c r="AA21" s="54">
        <v>0</v>
      </c>
      <c r="AB21" s="43">
        <v>0</v>
      </c>
      <c r="AC21" s="233" t="str">
        <f t="shared" si="2"/>
        <v xml:space="preserve"> -</v>
      </c>
      <c r="AD21" s="568" t="str">
        <f t="shared" si="3"/>
        <v xml:space="preserve"> -</v>
      </c>
      <c r="AE21" s="79" t="str">
        <f t="shared" si="4"/>
        <v xml:space="preserve"> -</v>
      </c>
      <c r="AF21" s="568" t="str">
        <f t="shared" si="5"/>
        <v xml:space="preserve"> -</v>
      </c>
      <c r="AG21" s="79">
        <f t="shared" si="6"/>
        <v>0</v>
      </c>
      <c r="AH21" s="568">
        <f t="shared" si="7"/>
        <v>0</v>
      </c>
      <c r="AI21" s="79" t="str">
        <f t="shared" si="8"/>
        <v xml:space="preserve"> -</v>
      </c>
      <c r="AJ21" s="568" t="str">
        <f t="shared" si="9"/>
        <v xml:space="preserve"> -</v>
      </c>
      <c r="AK21" s="116">
        <f t="shared" si="10"/>
        <v>0</v>
      </c>
      <c r="AL21" s="926">
        <f t="shared" si="11"/>
        <v>0</v>
      </c>
      <c r="AM21" s="927">
        <f t="shared" si="12"/>
        <v>0</v>
      </c>
      <c r="AN21" s="52">
        <v>0</v>
      </c>
      <c r="AO21" s="53">
        <v>0</v>
      </c>
      <c r="AP21" s="53">
        <v>0</v>
      </c>
      <c r="AQ21" s="134" t="str">
        <f t="shared" si="17"/>
        <v xml:space="preserve"> -</v>
      </c>
      <c r="AR21" s="276" t="str">
        <f t="shared" si="18"/>
        <v xml:space="preserve"> -</v>
      </c>
      <c r="AS21" s="52">
        <v>0</v>
      </c>
      <c r="AT21" s="53">
        <v>0</v>
      </c>
      <c r="AU21" s="53">
        <v>0</v>
      </c>
      <c r="AV21" s="134" t="str">
        <f t="shared" si="19"/>
        <v xml:space="preserve"> -</v>
      </c>
      <c r="AW21" s="276" t="str">
        <f t="shared" si="20"/>
        <v xml:space="preserve"> -</v>
      </c>
      <c r="AX21" s="52">
        <v>300000</v>
      </c>
      <c r="AY21" s="53">
        <v>0</v>
      </c>
      <c r="AZ21" s="53">
        <v>0</v>
      </c>
      <c r="BA21" s="134">
        <f t="shared" si="21"/>
        <v>0</v>
      </c>
      <c r="BB21" s="276" t="str">
        <f t="shared" si="22"/>
        <v xml:space="preserve"> -</v>
      </c>
      <c r="BC21" s="55">
        <v>0</v>
      </c>
      <c r="BD21" s="53">
        <v>0</v>
      </c>
      <c r="BE21" s="53">
        <v>0</v>
      </c>
      <c r="BF21" s="134" t="str">
        <f t="shared" si="23"/>
        <v xml:space="preserve"> -</v>
      </c>
      <c r="BG21" s="276" t="str">
        <f t="shared" si="24"/>
        <v xml:space="preserve"> -</v>
      </c>
      <c r="BH21" s="278">
        <f t="shared" si="25"/>
        <v>300000</v>
      </c>
      <c r="BI21" s="279">
        <f t="shared" si="26"/>
        <v>0</v>
      </c>
      <c r="BJ21" s="279">
        <f t="shared" si="27"/>
        <v>0</v>
      </c>
      <c r="BK21" s="383">
        <f t="shared" si="28"/>
        <v>0</v>
      </c>
      <c r="BL21" s="276" t="str">
        <f t="shared" si="29"/>
        <v xml:space="preserve"> -</v>
      </c>
      <c r="BM21" s="462" t="s">
        <v>1384</v>
      </c>
      <c r="BN21" s="186" t="s">
        <v>1580</v>
      </c>
      <c r="BO21" s="187" t="s">
        <v>1956</v>
      </c>
    </row>
    <row r="22" spans="2:67" ht="30" customHeight="1">
      <c r="B22" s="803"/>
      <c r="C22" s="871"/>
      <c r="D22" s="803"/>
      <c r="E22" s="804"/>
      <c r="F22" s="964"/>
      <c r="G22" s="695"/>
      <c r="H22" s="695"/>
      <c r="I22" s="692"/>
      <c r="J22" s="807"/>
      <c r="K22" s="808"/>
      <c r="L22" s="110" t="s">
        <v>715</v>
      </c>
      <c r="M22" s="122">
        <v>2210847</v>
      </c>
      <c r="N22" s="110" t="s">
        <v>1583</v>
      </c>
      <c r="O22" s="34">
        <v>0</v>
      </c>
      <c r="P22" s="54">
        <v>1</v>
      </c>
      <c r="Q22" s="54">
        <v>0</v>
      </c>
      <c r="R22" s="308">
        <f t="shared" si="13"/>
        <v>0</v>
      </c>
      <c r="S22" s="54">
        <v>0</v>
      </c>
      <c r="T22" s="308">
        <f t="shared" si="14"/>
        <v>0</v>
      </c>
      <c r="U22" s="54">
        <v>0</v>
      </c>
      <c r="V22" s="310">
        <f t="shared" si="15"/>
        <v>0</v>
      </c>
      <c r="W22" s="41">
        <v>1</v>
      </c>
      <c r="X22" s="317">
        <f t="shared" si="16"/>
        <v>1</v>
      </c>
      <c r="Y22" s="48">
        <v>0</v>
      </c>
      <c r="Z22" s="54">
        <v>0</v>
      </c>
      <c r="AA22" s="54">
        <v>0</v>
      </c>
      <c r="AB22" s="43">
        <v>0</v>
      </c>
      <c r="AC22" s="233" t="str">
        <f t="shared" si="2"/>
        <v xml:space="preserve"> -</v>
      </c>
      <c r="AD22" s="568" t="str">
        <f t="shared" si="3"/>
        <v xml:space="preserve"> -</v>
      </c>
      <c r="AE22" s="79" t="str">
        <f t="shared" si="4"/>
        <v xml:space="preserve"> -</v>
      </c>
      <c r="AF22" s="568" t="str">
        <f t="shared" si="5"/>
        <v xml:space="preserve"> -</v>
      </c>
      <c r="AG22" s="79" t="str">
        <f t="shared" si="6"/>
        <v xml:space="preserve"> -</v>
      </c>
      <c r="AH22" s="568" t="str">
        <f t="shared" si="7"/>
        <v xml:space="preserve"> -</v>
      </c>
      <c r="AI22" s="79">
        <f t="shared" si="8"/>
        <v>0</v>
      </c>
      <c r="AJ22" s="568">
        <f t="shared" si="9"/>
        <v>0</v>
      </c>
      <c r="AK22" s="116">
        <f t="shared" si="10"/>
        <v>0</v>
      </c>
      <c r="AL22" s="926">
        <f t="shared" si="11"/>
        <v>0</v>
      </c>
      <c r="AM22" s="927">
        <f t="shared" si="12"/>
        <v>0</v>
      </c>
      <c r="AN22" s="48">
        <v>0</v>
      </c>
      <c r="AO22" s="54">
        <v>0</v>
      </c>
      <c r="AP22" s="54">
        <v>0</v>
      </c>
      <c r="AQ22" s="116" t="str">
        <f t="shared" si="17"/>
        <v xml:space="preserve"> -</v>
      </c>
      <c r="AR22" s="277" t="str">
        <f t="shared" si="18"/>
        <v xml:space="preserve"> -</v>
      </c>
      <c r="AS22" s="48">
        <v>0</v>
      </c>
      <c r="AT22" s="54">
        <v>0</v>
      </c>
      <c r="AU22" s="54">
        <v>0</v>
      </c>
      <c r="AV22" s="116" t="str">
        <f t="shared" si="19"/>
        <v xml:space="preserve"> -</v>
      </c>
      <c r="AW22" s="277" t="str">
        <f t="shared" si="20"/>
        <v xml:space="preserve"> -</v>
      </c>
      <c r="AX22" s="48">
        <v>300000</v>
      </c>
      <c r="AY22" s="54">
        <v>0</v>
      </c>
      <c r="AZ22" s="54">
        <v>0</v>
      </c>
      <c r="BA22" s="116">
        <f t="shared" si="21"/>
        <v>0</v>
      </c>
      <c r="BB22" s="277" t="str">
        <f t="shared" si="22"/>
        <v xml:space="preserve"> -</v>
      </c>
      <c r="BC22" s="49">
        <v>0</v>
      </c>
      <c r="BD22" s="54">
        <v>0</v>
      </c>
      <c r="BE22" s="54">
        <v>0</v>
      </c>
      <c r="BF22" s="116" t="str">
        <f t="shared" si="23"/>
        <v xml:space="preserve"> -</v>
      </c>
      <c r="BG22" s="277" t="str">
        <f t="shared" si="24"/>
        <v xml:space="preserve"> -</v>
      </c>
      <c r="BH22" s="240">
        <f t="shared" si="25"/>
        <v>300000</v>
      </c>
      <c r="BI22" s="236">
        <f t="shared" si="26"/>
        <v>0</v>
      </c>
      <c r="BJ22" s="236">
        <f t="shared" si="27"/>
        <v>0</v>
      </c>
      <c r="BK22" s="381">
        <f t="shared" si="28"/>
        <v>0</v>
      </c>
      <c r="BL22" s="277" t="str">
        <f t="shared" si="29"/>
        <v xml:space="preserve"> -</v>
      </c>
      <c r="BM22" s="462" t="s">
        <v>1384</v>
      </c>
      <c r="BN22" s="186" t="s">
        <v>1580</v>
      </c>
      <c r="BO22" s="187" t="s">
        <v>1956</v>
      </c>
    </row>
    <row r="23" spans="2:67" ht="30" customHeight="1">
      <c r="B23" s="803"/>
      <c r="C23" s="871"/>
      <c r="D23" s="803"/>
      <c r="E23" s="804"/>
      <c r="F23" s="964"/>
      <c r="G23" s="695"/>
      <c r="H23" s="695"/>
      <c r="I23" s="692"/>
      <c r="J23" s="807"/>
      <c r="K23" s="808"/>
      <c r="L23" s="23" t="s">
        <v>716</v>
      </c>
      <c r="M23" s="123" t="s">
        <v>1219</v>
      </c>
      <c r="N23" s="23" t="s">
        <v>1584</v>
      </c>
      <c r="O23" s="34">
        <v>1</v>
      </c>
      <c r="P23" s="54">
        <v>1</v>
      </c>
      <c r="Q23" s="54">
        <v>1</v>
      </c>
      <c r="R23" s="308">
        <v>0.25</v>
      </c>
      <c r="S23" s="54">
        <v>1</v>
      </c>
      <c r="T23" s="308">
        <v>0.25</v>
      </c>
      <c r="U23" s="54">
        <v>1</v>
      </c>
      <c r="V23" s="310">
        <v>0.25</v>
      </c>
      <c r="W23" s="41">
        <v>1</v>
      </c>
      <c r="X23" s="317">
        <v>0.25</v>
      </c>
      <c r="Y23" s="48">
        <v>1</v>
      </c>
      <c r="Z23" s="54">
        <v>1</v>
      </c>
      <c r="AA23" s="54">
        <v>0</v>
      </c>
      <c r="AB23" s="43">
        <v>0</v>
      </c>
      <c r="AC23" s="233">
        <f t="shared" si="2"/>
        <v>1</v>
      </c>
      <c r="AD23" s="568">
        <f t="shared" si="3"/>
        <v>1</v>
      </c>
      <c r="AE23" s="79">
        <f t="shared" si="4"/>
        <v>1</v>
      </c>
      <c r="AF23" s="568">
        <f t="shared" si="5"/>
        <v>1</v>
      </c>
      <c r="AG23" s="79">
        <f t="shared" si="6"/>
        <v>0</v>
      </c>
      <c r="AH23" s="568">
        <f t="shared" si="7"/>
        <v>0</v>
      </c>
      <c r="AI23" s="79">
        <f t="shared" si="8"/>
        <v>0</v>
      </c>
      <c r="AJ23" s="568">
        <f t="shared" si="9"/>
        <v>0</v>
      </c>
      <c r="AK23" s="116">
        <f t="shared" ref="AK23:AK26" si="30">+AVERAGE(Y23:AB23)/P23</f>
        <v>0.5</v>
      </c>
      <c r="AL23" s="926">
        <f t="shared" si="11"/>
        <v>0.5</v>
      </c>
      <c r="AM23" s="927">
        <f t="shared" si="12"/>
        <v>0.5</v>
      </c>
      <c r="AN23" s="48">
        <v>0</v>
      </c>
      <c r="AO23" s="54">
        <v>0</v>
      </c>
      <c r="AP23" s="54">
        <v>0</v>
      </c>
      <c r="AQ23" s="116" t="str">
        <f t="shared" si="17"/>
        <v xml:space="preserve"> -</v>
      </c>
      <c r="AR23" s="277" t="str">
        <f t="shared" si="18"/>
        <v xml:space="preserve"> -</v>
      </c>
      <c r="AS23" s="48">
        <v>0</v>
      </c>
      <c r="AT23" s="54">
        <v>0</v>
      </c>
      <c r="AU23" s="54">
        <v>0</v>
      </c>
      <c r="AV23" s="116" t="str">
        <f t="shared" si="19"/>
        <v xml:space="preserve"> -</v>
      </c>
      <c r="AW23" s="277" t="str">
        <f t="shared" si="20"/>
        <v xml:space="preserve"> -</v>
      </c>
      <c r="AX23" s="48">
        <v>0</v>
      </c>
      <c r="AY23" s="54">
        <v>0</v>
      </c>
      <c r="AZ23" s="54">
        <v>0</v>
      </c>
      <c r="BA23" s="116" t="str">
        <f t="shared" si="21"/>
        <v xml:space="preserve"> -</v>
      </c>
      <c r="BB23" s="277" t="str">
        <f t="shared" si="22"/>
        <v xml:space="preserve"> -</v>
      </c>
      <c r="BC23" s="49">
        <v>0</v>
      </c>
      <c r="BD23" s="54">
        <v>0</v>
      </c>
      <c r="BE23" s="54">
        <v>0</v>
      </c>
      <c r="BF23" s="116" t="str">
        <f t="shared" si="23"/>
        <v xml:space="preserve"> -</v>
      </c>
      <c r="BG23" s="277" t="str">
        <f t="shared" si="24"/>
        <v xml:space="preserve"> -</v>
      </c>
      <c r="BH23" s="240">
        <f t="shared" si="25"/>
        <v>0</v>
      </c>
      <c r="BI23" s="236">
        <f t="shared" si="26"/>
        <v>0</v>
      </c>
      <c r="BJ23" s="236">
        <f t="shared" si="27"/>
        <v>0</v>
      </c>
      <c r="BK23" s="381" t="str">
        <f t="shared" si="28"/>
        <v xml:space="preserve"> -</v>
      </c>
      <c r="BL23" s="277" t="str">
        <f t="shared" si="29"/>
        <v xml:space="preserve"> -</v>
      </c>
      <c r="BM23" s="462" t="s">
        <v>1384</v>
      </c>
      <c r="BN23" s="186" t="s">
        <v>1580</v>
      </c>
      <c r="BO23" s="187" t="s">
        <v>1952</v>
      </c>
    </row>
    <row r="24" spans="2:67" ht="30" customHeight="1">
      <c r="B24" s="803"/>
      <c r="C24" s="871"/>
      <c r="D24" s="803"/>
      <c r="E24" s="804"/>
      <c r="F24" s="964"/>
      <c r="G24" s="695"/>
      <c r="H24" s="695"/>
      <c r="I24" s="692"/>
      <c r="J24" s="807"/>
      <c r="K24" s="808"/>
      <c r="L24" s="110" t="s">
        <v>717</v>
      </c>
      <c r="M24" s="122">
        <v>2210679</v>
      </c>
      <c r="N24" s="110" t="s">
        <v>1585</v>
      </c>
      <c r="O24" s="34">
        <v>0</v>
      </c>
      <c r="P24" s="54">
        <v>1</v>
      </c>
      <c r="Q24" s="54">
        <v>0</v>
      </c>
      <c r="R24" s="308">
        <f t="shared" si="13"/>
        <v>0</v>
      </c>
      <c r="S24" s="54">
        <v>1</v>
      </c>
      <c r="T24" s="308">
        <v>0.33</v>
      </c>
      <c r="U24" s="54">
        <v>1</v>
      </c>
      <c r="V24" s="310">
        <v>0.33</v>
      </c>
      <c r="W24" s="41">
        <v>1</v>
      </c>
      <c r="X24" s="317">
        <v>0.34</v>
      </c>
      <c r="Y24" s="48">
        <v>0</v>
      </c>
      <c r="Z24" s="54">
        <v>0</v>
      </c>
      <c r="AA24" s="54">
        <v>0</v>
      </c>
      <c r="AB24" s="43">
        <v>0</v>
      </c>
      <c r="AC24" s="233" t="str">
        <f t="shared" si="2"/>
        <v xml:space="preserve"> -</v>
      </c>
      <c r="AD24" s="568" t="str">
        <f t="shared" si="3"/>
        <v xml:space="preserve"> -</v>
      </c>
      <c r="AE24" s="79">
        <f t="shared" si="4"/>
        <v>0</v>
      </c>
      <c r="AF24" s="568">
        <f t="shared" si="5"/>
        <v>0</v>
      </c>
      <c r="AG24" s="79">
        <f t="shared" si="6"/>
        <v>0</v>
      </c>
      <c r="AH24" s="568">
        <f t="shared" si="7"/>
        <v>0</v>
      </c>
      <c r="AI24" s="79">
        <f t="shared" si="8"/>
        <v>0</v>
      </c>
      <c r="AJ24" s="568">
        <f t="shared" si="9"/>
        <v>0</v>
      </c>
      <c r="AK24" s="116">
        <f>+AVERAGE(Z24:AB24)/P24</f>
        <v>0</v>
      </c>
      <c r="AL24" s="926">
        <f t="shared" si="11"/>
        <v>0</v>
      </c>
      <c r="AM24" s="927">
        <f t="shared" si="12"/>
        <v>0</v>
      </c>
      <c r="AN24" s="48">
        <v>0</v>
      </c>
      <c r="AO24" s="54">
        <v>0</v>
      </c>
      <c r="AP24" s="54">
        <v>0</v>
      </c>
      <c r="AQ24" s="116" t="str">
        <f t="shared" si="17"/>
        <v xml:space="preserve"> -</v>
      </c>
      <c r="AR24" s="277" t="str">
        <f t="shared" si="18"/>
        <v xml:space="preserve"> -</v>
      </c>
      <c r="AS24" s="48">
        <v>0</v>
      </c>
      <c r="AT24" s="54">
        <v>0</v>
      </c>
      <c r="AU24" s="54">
        <v>0</v>
      </c>
      <c r="AV24" s="116" t="str">
        <f t="shared" si="19"/>
        <v xml:space="preserve"> -</v>
      </c>
      <c r="AW24" s="277" t="str">
        <f t="shared" si="20"/>
        <v xml:space="preserve"> -</v>
      </c>
      <c r="AX24" s="48">
        <v>200000</v>
      </c>
      <c r="AY24" s="54">
        <v>0</v>
      </c>
      <c r="AZ24" s="54">
        <v>0</v>
      </c>
      <c r="BA24" s="116">
        <f t="shared" si="21"/>
        <v>0</v>
      </c>
      <c r="BB24" s="277" t="str">
        <f t="shared" si="22"/>
        <v xml:space="preserve"> -</v>
      </c>
      <c r="BC24" s="49">
        <v>200000</v>
      </c>
      <c r="BD24" s="54">
        <v>0</v>
      </c>
      <c r="BE24" s="54">
        <v>0</v>
      </c>
      <c r="BF24" s="116">
        <f t="shared" si="23"/>
        <v>0</v>
      </c>
      <c r="BG24" s="277" t="str">
        <f t="shared" si="24"/>
        <v xml:space="preserve"> -</v>
      </c>
      <c r="BH24" s="240">
        <f t="shared" si="25"/>
        <v>400000</v>
      </c>
      <c r="BI24" s="236">
        <f t="shared" si="26"/>
        <v>0</v>
      </c>
      <c r="BJ24" s="236">
        <f t="shared" si="27"/>
        <v>0</v>
      </c>
      <c r="BK24" s="381">
        <f t="shared" si="28"/>
        <v>0</v>
      </c>
      <c r="BL24" s="277" t="str">
        <f t="shared" si="29"/>
        <v xml:space="preserve"> -</v>
      </c>
      <c r="BM24" s="462" t="s">
        <v>1384</v>
      </c>
      <c r="BN24" s="186" t="s">
        <v>1580</v>
      </c>
      <c r="BO24" s="187" t="s">
        <v>1952</v>
      </c>
    </row>
    <row r="25" spans="2:67" ht="30" customHeight="1">
      <c r="B25" s="803"/>
      <c r="C25" s="871"/>
      <c r="D25" s="803"/>
      <c r="E25" s="804"/>
      <c r="F25" s="964"/>
      <c r="G25" s="695"/>
      <c r="H25" s="695"/>
      <c r="I25" s="692"/>
      <c r="J25" s="807"/>
      <c r="K25" s="808"/>
      <c r="L25" s="110" t="s">
        <v>718</v>
      </c>
      <c r="M25" s="122" t="s">
        <v>1219</v>
      </c>
      <c r="N25" s="110" t="s">
        <v>1586</v>
      </c>
      <c r="O25" s="34">
        <v>1</v>
      </c>
      <c r="P25" s="54">
        <v>1</v>
      </c>
      <c r="Q25" s="54">
        <v>0</v>
      </c>
      <c r="R25" s="308">
        <f t="shared" si="13"/>
        <v>0</v>
      </c>
      <c r="S25" s="54">
        <v>1</v>
      </c>
      <c r="T25" s="308">
        <v>0.33</v>
      </c>
      <c r="U25" s="54">
        <v>1</v>
      </c>
      <c r="V25" s="310">
        <v>0.33</v>
      </c>
      <c r="W25" s="41">
        <v>1</v>
      </c>
      <c r="X25" s="317">
        <v>0.34</v>
      </c>
      <c r="Y25" s="48">
        <v>0</v>
      </c>
      <c r="Z25" s="54">
        <v>1</v>
      </c>
      <c r="AA25" s="54">
        <v>0</v>
      </c>
      <c r="AB25" s="43">
        <v>0</v>
      </c>
      <c r="AC25" s="233" t="str">
        <f t="shared" si="2"/>
        <v xml:space="preserve"> -</v>
      </c>
      <c r="AD25" s="568" t="str">
        <f t="shared" si="3"/>
        <v xml:space="preserve"> -</v>
      </c>
      <c r="AE25" s="79">
        <f t="shared" si="4"/>
        <v>1</v>
      </c>
      <c r="AF25" s="568">
        <f t="shared" si="5"/>
        <v>1</v>
      </c>
      <c r="AG25" s="79">
        <f t="shared" si="6"/>
        <v>0</v>
      </c>
      <c r="AH25" s="568">
        <f t="shared" si="7"/>
        <v>0</v>
      </c>
      <c r="AI25" s="79">
        <f t="shared" si="8"/>
        <v>0</v>
      </c>
      <c r="AJ25" s="568">
        <f t="shared" si="9"/>
        <v>0</v>
      </c>
      <c r="AK25" s="116">
        <f>+AVERAGE(Z25:AB25)/P25</f>
        <v>0.33333333333333331</v>
      </c>
      <c r="AL25" s="926">
        <f t="shared" si="11"/>
        <v>0.33333333333333331</v>
      </c>
      <c r="AM25" s="927">
        <f t="shared" si="12"/>
        <v>0.33333333333333331</v>
      </c>
      <c r="AN25" s="48">
        <v>0</v>
      </c>
      <c r="AO25" s="54">
        <v>0</v>
      </c>
      <c r="AP25" s="54">
        <v>0</v>
      </c>
      <c r="AQ25" s="116" t="str">
        <f t="shared" si="17"/>
        <v xml:space="preserve"> -</v>
      </c>
      <c r="AR25" s="277" t="str">
        <f t="shared" si="18"/>
        <v xml:space="preserve"> -</v>
      </c>
      <c r="AS25" s="48">
        <v>0</v>
      </c>
      <c r="AT25" s="54">
        <v>0</v>
      </c>
      <c r="AU25" s="54">
        <v>0</v>
      </c>
      <c r="AV25" s="116" t="str">
        <f t="shared" si="19"/>
        <v xml:space="preserve"> -</v>
      </c>
      <c r="AW25" s="277" t="str">
        <f t="shared" si="20"/>
        <v xml:space="preserve"> -</v>
      </c>
      <c r="AX25" s="48">
        <v>0</v>
      </c>
      <c r="AY25" s="54">
        <v>0</v>
      </c>
      <c r="AZ25" s="54">
        <v>0</v>
      </c>
      <c r="BA25" s="116" t="str">
        <f t="shared" si="21"/>
        <v xml:space="preserve"> -</v>
      </c>
      <c r="BB25" s="277" t="str">
        <f t="shared" si="22"/>
        <v xml:space="preserve"> -</v>
      </c>
      <c r="BC25" s="49">
        <v>0</v>
      </c>
      <c r="BD25" s="54">
        <v>0</v>
      </c>
      <c r="BE25" s="54">
        <v>0</v>
      </c>
      <c r="BF25" s="116" t="str">
        <f t="shared" si="23"/>
        <v xml:space="preserve"> -</v>
      </c>
      <c r="BG25" s="277" t="str">
        <f t="shared" si="24"/>
        <v xml:space="preserve"> -</v>
      </c>
      <c r="BH25" s="240">
        <f t="shared" si="25"/>
        <v>0</v>
      </c>
      <c r="BI25" s="236">
        <f t="shared" si="26"/>
        <v>0</v>
      </c>
      <c r="BJ25" s="236">
        <f t="shared" si="27"/>
        <v>0</v>
      </c>
      <c r="BK25" s="381" t="str">
        <f t="shared" si="28"/>
        <v xml:space="preserve"> -</v>
      </c>
      <c r="BL25" s="277" t="str">
        <f t="shared" si="29"/>
        <v xml:space="preserve"> -</v>
      </c>
      <c r="BM25" s="462" t="s">
        <v>1384</v>
      </c>
      <c r="BN25" s="186" t="s">
        <v>1580</v>
      </c>
      <c r="BO25" s="187" t="s">
        <v>1952</v>
      </c>
    </row>
    <row r="26" spans="2:67" ht="30" customHeight="1">
      <c r="B26" s="803"/>
      <c r="C26" s="871"/>
      <c r="D26" s="803"/>
      <c r="E26" s="804"/>
      <c r="F26" s="964"/>
      <c r="G26" s="695"/>
      <c r="H26" s="695"/>
      <c r="I26" s="692"/>
      <c r="J26" s="807"/>
      <c r="K26" s="808"/>
      <c r="L26" s="110" t="s">
        <v>719</v>
      </c>
      <c r="M26" s="122">
        <v>2210679</v>
      </c>
      <c r="N26" s="110" t="s">
        <v>1587</v>
      </c>
      <c r="O26" s="34">
        <v>0</v>
      </c>
      <c r="P26" s="54">
        <v>1</v>
      </c>
      <c r="Q26" s="54">
        <v>1</v>
      </c>
      <c r="R26" s="308">
        <v>0.25</v>
      </c>
      <c r="S26" s="54">
        <v>1</v>
      </c>
      <c r="T26" s="308">
        <v>0.25</v>
      </c>
      <c r="U26" s="54">
        <v>1</v>
      </c>
      <c r="V26" s="310">
        <v>0.25</v>
      </c>
      <c r="W26" s="41">
        <v>1</v>
      </c>
      <c r="X26" s="317">
        <v>0.25</v>
      </c>
      <c r="Y26" s="48">
        <v>1</v>
      </c>
      <c r="Z26" s="54">
        <v>1</v>
      </c>
      <c r="AA26" s="54">
        <v>0</v>
      </c>
      <c r="AB26" s="43">
        <v>0</v>
      </c>
      <c r="AC26" s="233">
        <f t="shared" si="2"/>
        <v>1</v>
      </c>
      <c r="AD26" s="568">
        <f t="shared" si="3"/>
        <v>1</v>
      </c>
      <c r="AE26" s="79">
        <f t="shared" si="4"/>
        <v>1</v>
      </c>
      <c r="AF26" s="568">
        <f t="shared" si="5"/>
        <v>1</v>
      </c>
      <c r="AG26" s="79">
        <f t="shared" si="6"/>
        <v>0</v>
      </c>
      <c r="AH26" s="568">
        <f t="shared" si="7"/>
        <v>0</v>
      </c>
      <c r="AI26" s="79">
        <f t="shared" si="8"/>
        <v>0</v>
      </c>
      <c r="AJ26" s="568">
        <f t="shared" si="9"/>
        <v>0</v>
      </c>
      <c r="AK26" s="116">
        <f t="shared" si="30"/>
        <v>0.5</v>
      </c>
      <c r="AL26" s="926">
        <f t="shared" si="11"/>
        <v>0.5</v>
      </c>
      <c r="AM26" s="927">
        <f t="shared" si="12"/>
        <v>0.5</v>
      </c>
      <c r="AN26" s="48">
        <v>223700</v>
      </c>
      <c r="AO26" s="54">
        <v>121014</v>
      </c>
      <c r="AP26" s="54">
        <v>0</v>
      </c>
      <c r="AQ26" s="116">
        <f t="shared" si="17"/>
        <v>0.54096557890031294</v>
      </c>
      <c r="AR26" s="277" t="str">
        <f t="shared" si="18"/>
        <v xml:space="preserve"> -</v>
      </c>
      <c r="AS26" s="48">
        <v>0</v>
      </c>
      <c r="AT26" s="54">
        <v>0</v>
      </c>
      <c r="AU26" s="54">
        <v>0</v>
      </c>
      <c r="AV26" s="116" t="str">
        <f t="shared" si="19"/>
        <v xml:space="preserve"> -</v>
      </c>
      <c r="AW26" s="277" t="str">
        <f t="shared" si="20"/>
        <v xml:space="preserve"> -</v>
      </c>
      <c r="AX26" s="48">
        <v>50000</v>
      </c>
      <c r="AY26" s="54">
        <v>0</v>
      </c>
      <c r="AZ26" s="54">
        <v>0</v>
      </c>
      <c r="BA26" s="116">
        <f t="shared" si="21"/>
        <v>0</v>
      </c>
      <c r="BB26" s="277" t="str">
        <f t="shared" si="22"/>
        <v xml:space="preserve"> -</v>
      </c>
      <c r="BC26" s="49">
        <v>100000</v>
      </c>
      <c r="BD26" s="54">
        <v>0</v>
      </c>
      <c r="BE26" s="54">
        <v>0</v>
      </c>
      <c r="BF26" s="116">
        <f t="shared" si="23"/>
        <v>0</v>
      </c>
      <c r="BG26" s="277" t="str">
        <f t="shared" si="24"/>
        <v xml:space="preserve"> -</v>
      </c>
      <c r="BH26" s="240">
        <f t="shared" si="25"/>
        <v>373700</v>
      </c>
      <c r="BI26" s="236">
        <f t="shared" si="26"/>
        <v>121014</v>
      </c>
      <c r="BJ26" s="236">
        <f t="shared" si="27"/>
        <v>0</v>
      </c>
      <c r="BK26" s="381">
        <f t="shared" si="28"/>
        <v>0.32382659887610382</v>
      </c>
      <c r="BL26" s="277" t="str">
        <f t="shared" si="29"/>
        <v xml:space="preserve"> -</v>
      </c>
      <c r="BM26" s="462" t="s">
        <v>1384</v>
      </c>
      <c r="BN26" s="186" t="s">
        <v>1580</v>
      </c>
      <c r="BO26" s="187" t="s">
        <v>1952</v>
      </c>
    </row>
    <row r="27" spans="2:67" ht="30" customHeight="1">
      <c r="B27" s="803"/>
      <c r="C27" s="871"/>
      <c r="D27" s="803"/>
      <c r="E27" s="804"/>
      <c r="F27" s="964"/>
      <c r="G27" s="695"/>
      <c r="H27" s="695"/>
      <c r="I27" s="692"/>
      <c r="J27" s="807"/>
      <c r="K27" s="808"/>
      <c r="L27" s="110" t="s">
        <v>720</v>
      </c>
      <c r="M27" s="122">
        <v>2210679</v>
      </c>
      <c r="N27" s="110" t="s">
        <v>1588</v>
      </c>
      <c r="O27" s="34">
        <v>0</v>
      </c>
      <c r="P27" s="54">
        <v>4</v>
      </c>
      <c r="Q27" s="54">
        <v>1</v>
      </c>
      <c r="R27" s="308">
        <f t="shared" si="13"/>
        <v>0.25</v>
      </c>
      <c r="S27" s="54">
        <v>1</v>
      </c>
      <c r="T27" s="308">
        <f t="shared" si="14"/>
        <v>0.25</v>
      </c>
      <c r="U27" s="54">
        <v>1</v>
      </c>
      <c r="V27" s="310">
        <f t="shared" si="15"/>
        <v>0.25</v>
      </c>
      <c r="W27" s="41">
        <v>1</v>
      </c>
      <c r="X27" s="317">
        <f t="shared" si="16"/>
        <v>0.25</v>
      </c>
      <c r="Y27" s="48">
        <v>1</v>
      </c>
      <c r="Z27" s="54">
        <v>1</v>
      </c>
      <c r="AA27" s="54">
        <v>0</v>
      </c>
      <c r="AB27" s="43">
        <v>0</v>
      </c>
      <c r="AC27" s="233">
        <f t="shared" si="2"/>
        <v>1</v>
      </c>
      <c r="AD27" s="568">
        <f t="shared" si="3"/>
        <v>1</v>
      </c>
      <c r="AE27" s="79">
        <f t="shared" si="4"/>
        <v>1</v>
      </c>
      <c r="AF27" s="568">
        <f t="shared" si="5"/>
        <v>1</v>
      </c>
      <c r="AG27" s="79">
        <f t="shared" si="6"/>
        <v>0</v>
      </c>
      <c r="AH27" s="568">
        <f t="shared" si="7"/>
        <v>0</v>
      </c>
      <c r="AI27" s="79">
        <f t="shared" si="8"/>
        <v>0</v>
      </c>
      <c r="AJ27" s="568">
        <f t="shared" si="9"/>
        <v>0</v>
      </c>
      <c r="AK27" s="116">
        <f t="shared" si="10"/>
        <v>0.5</v>
      </c>
      <c r="AL27" s="926">
        <f t="shared" si="11"/>
        <v>0.5</v>
      </c>
      <c r="AM27" s="927">
        <f t="shared" si="12"/>
        <v>0.5</v>
      </c>
      <c r="AN27" s="48">
        <v>50000</v>
      </c>
      <c r="AO27" s="54">
        <v>41000</v>
      </c>
      <c r="AP27" s="54">
        <v>0</v>
      </c>
      <c r="AQ27" s="116">
        <f t="shared" si="17"/>
        <v>0.82</v>
      </c>
      <c r="AR27" s="277" t="str">
        <f t="shared" si="18"/>
        <v xml:space="preserve"> -</v>
      </c>
      <c r="AS27" s="48">
        <v>0</v>
      </c>
      <c r="AT27" s="54">
        <v>0</v>
      </c>
      <c r="AU27" s="54">
        <v>0</v>
      </c>
      <c r="AV27" s="116" t="str">
        <f t="shared" si="19"/>
        <v xml:space="preserve"> -</v>
      </c>
      <c r="AW27" s="277" t="str">
        <f t="shared" si="20"/>
        <v xml:space="preserve"> -</v>
      </c>
      <c r="AX27" s="48">
        <v>50000</v>
      </c>
      <c r="AY27" s="54">
        <v>0</v>
      </c>
      <c r="AZ27" s="54">
        <v>0</v>
      </c>
      <c r="BA27" s="116">
        <f t="shared" si="21"/>
        <v>0</v>
      </c>
      <c r="BB27" s="277" t="str">
        <f t="shared" si="22"/>
        <v xml:space="preserve"> -</v>
      </c>
      <c r="BC27" s="49">
        <v>100000</v>
      </c>
      <c r="BD27" s="54">
        <v>0</v>
      </c>
      <c r="BE27" s="54">
        <v>0</v>
      </c>
      <c r="BF27" s="116">
        <f t="shared" si="23"/>
        <v>0</v>
      </c>
      <c r="BG27" s="277" t="str">
        <f t="shared" si="24"/>
        <v xml:space="preserve"> -</v>
      </c>
      <c r="BH27" s="240">
        <f t="shared" si="25"/>
        <v>200000</v>
      </c>
      <c r="BI27" s="236">
        <f t="shared" si="26"/>
        <v>41000</v>
      </c>
      <c r="BJ27" s="236">
        <f t="shared" si="27"/>
        <v>0</v>
      </c>
      <c r="BK27" s="381">
        <f t="shared" si="28"/>
        <v>0.20499999999999999</v>
      </c>
      <c r="BL27" s="277" t="str">
        <f t="shared" si="29"/>
        <v xml:space="preserve"> -</v>
      </c>
      <c r="BM27" s="462" t="s">
        <v>1384</v>
      </c>
      <c r="BN27" s="186" t="s">
        <v>1580</v>
      </c>
      <c r="BO27" s="187" t="s">
        <v>1952</v>
      </c>
    </row>
    <row r="28" spans="2:67" ht="30" customHeight="1" thickBot="1">
      <c r="B28" s="803"/>
      <c r="C28" s="871"/>
      <c r="D28" s="803"/>
      <c r="E28" s="804"/>
      <c r="F28" s="964"/>
      <c r="G28" s="695"/>
      <c r="H28" s="695"/>
      <c r="I28" s="692"/>
      <c r="J28" s="813"/>
      <c r="K28" s="828"/>
      <c r="L28" s="114" t="s">
        <v>721</v>
      </c>
      <c r="M28" s="109">
        <v>2210679</v>
      </c>
      <c r="N28" s="114" t="s">
        <v>1589</v>
      </c>
      <c r="O28" s="39">
        <v>0</v>
      </c>
      <c r="P28" s="86">
        <v>3</v>
      </c>
      <c r="Q28" s="86">
        <v>0</v>
      </c>
      <c r="R28" s="318">
        <f t="shared" si="13"/>
        <v>0</v>
      </c>
      <c r="S28" s="86">
        <v>1</v>
      </c>
      <c r="T28" s="318">
        <f t="shared" si="14"/>
        <v>0.33333333333333331</v>
      </c>
      <c r="U28" s="86">
        <v>1</v>
      </c>
      <c r="V28" s="319">
        <f t="shared" si="15"/>
        <v>0.33333333333333331</v>
      </c>
      <c r="W28" s="45">
        <v>1</v>
      </c>
      <c r="X28" s="320">
        <f t="shared" si="16"/>
        <v>0.33333333333333331</v>
      </c>
      <c r="Y28" s="56">
        <v>0</v>
      </c>
      <c r="Z28" s="86">
        <v>0</v>
      </c>
      <c r="AA28" s="86">
        <v>0</v>
      </c>
      <c r="AB28" s="64">
        <v>0</v>
      </c>
      <c r="AC28" s="232" t="str">
        <f t="shared" si="2"/>
        <v xml:space="preserve"> -</v>
      </c>
      <c r="AD28" s="815" t="str">
        <f t="shared" si="3"/>
        <v xml:space="preserve"> -</v>
      </c>
      <c r="AE28" s="102">
        <f t="shared" si="4"/>
        <v>0</v>
      </c>
      <c r="AF28" s="815">
        <f t="shared" si="5"/>
        <v>0</v>
      </c>
      <c r="AG28" s="102">
        <f t="shared" si="6"/>
        <v>0</v>
      </c>
      <c r="AH28" s="815">
        <f t="shared" si="7"/>
        <v>0</v>
      </c>
      <c r="AI28" s="102">
        <f t="shared" si="8"/>
        <v>0</v>
      </c>
      <c r="AJ28" s="815">
        <f t="shared" si="9"/>
        <v>0</v>
      </c>
      <c r="AK28" s="137">
        <f t="shared" si="10"/>
        <v>0</v>
      </c>
      <c r="AL28" s="929">
        <f t="shared" si="11"/>
        <v>0</v>
      </c>
      <c r="AM28" s="930">
        <f t="shared" si="12"/>
        <v>0</v>
      </c>
      <c r="AN28" s="56">
        <v>0</v>
      </c>
      <c r="AO28" s="86">
        <v>0</v>
      </c>
      <c r="AP28" s="86">
        <v>0</v>
      </c>
      <c r="AQ28" s="137" t="str">
        <f t="shared" si="17"/>
        <v xml:space="preserve"> -</v>
      </c>
      <c r="AR28" s="284" t="str">
        <f t="shared" si="18"/>
        <v xml:space="preserve"> -</v>
      </c>
      <c r="AS28" s="56">
        <v>0</v>
      </c>
      <c r="AT28" s="86">
        <v>0</v>
      </c>
      <c r="AU28" s="86">
        <v>0</v>
      </c>
      <c r="AV28" s="137" t="str">
        <f t="shared" si="19"/>
        <v xml:space="preserve"> -</v>
      </c>
      <c r="AW28" s="284" t="str">
        <f t="shared" si="20"/>
        <v xml:space="preserve"> -</v>
      </c>
      <c r="AX28" s="56">
        <v>50000</v>
      </c>
      <c r="AY28" s="86">
        <v>0</v>
      </c>
      <c r="AZ28" s="86">
        <v>0</v>
      </c>
      <c r="BA28" s="137">
        <f t="shared" si="21"/>
        <v>0</v>
      </c>
      <c r="BB28" s="284" t="str">
        <f t="shared" si="22"/>
        <v xml:space="preserve"> -</v>
      </c>
      <c r="BC28" s="57">
        <v>50000</v>
      </c>
      <c r="BD28" s="86">
        <v>0</v>
      </c>
      <c r="BE28" s="86">
        <v>0</v>
      </c>
      <c r="BF28" s="137">
        <f t="shared" si="23"/>
        <v>0</v>
      </c>
      <c r="BG28" s="284" t="str">
        <f t="shared" si="24"/>
        <v xml:space="preserve"> -</v>
      </c>
      <c r="BH28" s="241">
        <f t="shared" si="25"/>
        <v>100000</v>
      </c>
      <c r="BI28" s="242">
        <f t="shared" si="26"/>
        <v>0</v>
      </c>
      <c r="BJ28" s="242">
        <f t="shared" si="27"/>
        <v>0</v>
      </c>
      <c r="BK28" s="382">
        <f t="shared" si="28"/>
        <v>0</v>
      </c>
      <c r="BL28" s="284" t="str">
        <f t="shared" si="29"/>
        <v xml:space="preserve"> -</v>
      </c>
      <c r="BM28" s="820" t="s">
        <v>1384</v>
      </c>
      <c r="BN28" s="821" t="s">
        <v>1580</v>
      </c>
      <c r="BO28" s="822" t="s">
        <v>1952</v>
      </c>
    </row>
    <row r="29" spans="2:67" ht="30" customHeight="1">
      <c r="B29" s="803"/>
      <c r="C29" s="871"/>
      <c r="D29" s="803"/>
      <c r="E29" s="804"/>
      <c r="F29" s="964" t="s">
        <v>736</v>
      </c>
      <c r="G29" s="695">
        <v>220000</v>
      </c>
      <c r="H29" s="695">
        <v>187000</v>
      </c>
      <c r="I29" s="692">
        <f>+H29-G29</f>
        <v>-33000</v>
      </c>
      <c r="J29" s="835">
        <f>+RESUMEN!J71</f>
        <v>0.16250000000000001</v>
      </c>
      <c r="K29" s="836" t="s">
        <v>732</v>
      </c>
      <c r="L29" s="120" t="s">
        <v>722</v>
      </c>
      <c r="M29" s="325">
        <v>2210679</v>
      </c>
      <c r="N29" s="120" t="s">
        <v>1590</v>
      </c>
      <c r="O29" s="35">
        <v>2</v>
      </c>
      <c r="P29" s="53">
        <v>3</v>
      </c>
      <c r="Q29" s="53">
        <v>0</v>
      </c>
      <c r="R29" s="314">
        <f t="shared" si="13"/>
        <v>0</v>
      </c>
      <c r="S29" s="53">
        <v>1</v>
      </c>
      <c r="T29" s="314">
        <f t="shared" si="14"/>
        <v>0.33333333333333331</v>
      </c>
      <c r="U29" s="53">
        <v>1</v>
      </c>
      <c r="V29" s="315">
        <f t="shared" si="15"/>
        <v>0.33333333333333331</v>
      </c>
      <c r="W29" s="42">
        <v>1</v>
      </c>
      <c r="X29" s="315">
        <f t="shared" si="16"/>
        <v>0.33333333333333331</v>
      </c>
      <c r="Y29" s="46">
        <v>0</v>
      </c>
      <c r="Z29" s="84">
        <v>0</v>
      </c>
      <c r="AA29" s="84">
        <v>0</v>
      </c>
      <c r="AB29" s="63">
        <v>0</v>
      </c>
      <c r="AC29" s="823" t="str">
        <f t="shared" si="2"/>
        <v xml:space="preserve"> -</v>
      </c>
      <c r="AD29" s="567" t="str">
        <f t="shared" si="3"/>
        <v xml:space="preserve"> -</v>
      </c>
      <c r="AE29" s="106">
        <f t="shared" si="4"/>
        <v>0</v>
      </c>
      <c r="AF29" s="567">
        <f t="shared" si="5"/>
        <v>0</v>
      </c>
      <c r="AG29" s="106">
        <f t="shared" si="6"/>
        <v>0</v>
      </c>
      <c r="AH29" s="567">
        <f t="shared" si="7"/>
        <v>0</v>
      </c>
      <c r="AI29" s="106">
        <f t="shared" si="8"/>
        <v>0</v>
      </c>
      <c r="AJ29" s="567">
        <f t="shared" si="9"/>
        <v>0</v>
      </c>
      <c r="AK29" s="134">
        <f t="shared" si="10"/>
        <v>0</v>
      </c>
      <c r="AL29" s="932">
        <f t="shared" si="11"/>
        <v>0</v>
      </c>
      <c r="AM29" s="933">
        <f t="shared" si="12"/>
        <v>0</v>
      </c>
      <c r="AN29" s="55">
        <v>0</v>
      </c>
      <c r="AO29" s="53">
        <v>0</v>
      </c>
      <c r="AP29" s="53">
        <v>899000</v>
      </c>
      <c r="AQ29" s="134" t="str">
        <f t="shared" si="17"/>
        <v xml:space="preserve"> -</v>
      </c>
      <c r="AR29" s="276">
        <f t="shared" si="18"/>
        <v>1</v>
      </c>
      <c r="AS29" s="52">
        <v>0</v>
      </c>
      <c r="AT29" s="53">
        <v>0</v>
      </c>
      <c r="AU29" s="53">
        <v>0</v>
      </c>
      <c r="AV29" s="134" t="str">
        <f t="shared" si="19"/>
        <v xml:space="preserve"> -</v>
      </c>
      <c r="AW29" s="276" t="str">
        <f t="shared" si="20"/>
        <v xml:space="preserve"> -</v>
      </c>
      <c r="AX29" s="52">
        <v>500000</v>
      </c>
      <c r="AY29" s="53">
        <v>0</v>
      </c>
      <c r="AZ29" s="53">
        <v>0</v>
      </c>
      <c r="BA29" s="134">
        <f t="shared" si="21"/>
        <v>0</v>
      </c>
      <c r="BB29" s="276" t="str">
        <f t="shared" si="22"/>
        <v xml:space="preserve"> -</v>
      </c>
      <c r="BC29" s="55">
        <v>500000</v>
      </c>
      <c r="BD29" s="53">
        <v>0</v>
      </c>
      <c r="BE29" s="53">
        <v>0</v>
      </c>
      <c r="BF29" s="134">
        <f t="shared" si="23"/>
        <v>0</v>
      </c>
      <c r="BG29" s="276" t="str">
        <f t="shared" si="24"/>
        <v xml:space="preserve"> -</v>
      </c>
      <c r="BH29" s="278">
        <f t="shared" si="25"/>
        <v>1000000</v>
      </c>
      <c r="BI29" s="279">
        <f t="shared" si="26"/>
        <v>0</v>
      </c>
      <c r="BJ29" s="279">
        <f t="shared" si="27"/>
        <v>899000</v>
      </c>
      <c r="BK29" s="383">
        <f t="shared" si="28"/>
        <v>0</v>
      </c>
      <c r="BL29" s="276">
        <f t="shared" si="29"/>
        <v>1</v>
      </c>
      <c r="BM29" s="800" t="s">
        <v>1384</v>
      </c>
      <c r="BN29" s="801" t="s">
        <v>1580</v>
      </c>
      <c r="BO29" s="802" t="s">
        <v>1952</v>
      </c>
    </row>
    <row r="30" spans="2:67" ht="30" customHeight="1">
      <c r="B30" s="803"/>
      <c r="C30" s="871"/>
      <c r="D30" s="803"/>
      <c r="E30" s="804"/>
      <c r="F30" s="964"/>
      <c r="G30" s="695"/>
      <c r="H30" s="695"/>
      <c r="I30" s="692"/>
      <c r="J30" s="807"/>
      <c r="K30" s="808"/>
      <c r="L30" s="23" t="s">
        <v>723</v>
      </c>
      <c r="M30" s="123" t="s">
        <v>1219</v>
      </c>
      <c r="N30" s="23" t="s">
        <v>1591</v>
      </c>
      <c r="O30" s="37">
        <v>1</v>
      </c>
      <c r="P30" s="79">
        <v>1</v>
      </c>
      <c r="Q30" s="79">
        <v>1</v>
      </c>
      <c r="R30" s="308">
        <v>0.25</v>
      </c>
      <c r="S30" s="79">
        <v>1</v>
      </c>
      <c r="T30" s="308">
        <v>0.25</v>
      </c>
      <c r="U30" s="79">
        <v>1</v>
      </c>
      <c r="V30" s="310">
        <v>0.25</v>
      </c>
      <c r="W30" s="116">
        <v>1</v>
      </c>
      <c r="X30" s="310">
        <v>0.25</v>
      </c>
      <c r="Y30" s="233">
        <v>1</v>
      </c>
      <c r="Z30" s="79">
        <v>1</v>
      </c>
      <c r="AA30" s="79">
        <v>0</v>
      </c>
      <c r="AB30" s="65">
        <v>0</v>
      </c>
      <c r="AC30" s="233">
        <f t="shared" si="2"/>
        <v>1</v>
      </c>
      <c r="AD30" s="568">
        <f t="shared" si="3"/>
        <v>1</v>
      </c>
      <c r="AE30" s="79">
        <f t="shared" si="4"/>
        <v>1</v>
      </c>
      <c r="AF30" s="568">
        <f t="shared" si="5"/>
        <v>1</v>
      </c>
      <c r="AG30" s="79">
        <f t="shared" si="6"/>
        <v>0</v>
      </c>
      <c r="AH30" s="568">
        <f t="shared" si="7"/>
        <v>0</v>
      </c>
      <c r="AI30" s="79">
        <f t="shared" si="8"/>
        <v>0</v>
      </c>
      <c r="AJ30" s="568">
        <f t="shared" si="9"/>
        <v>0</v>
      </c>
      <c r="AK30" s="116">
        <f t="shared" ref="AK30" si="31">+AVERAGE(Y30:AB30)/P30</f>
        <v>0.5</v>
      </c>
      <c r="AL30" s="926">
        <f t="shared" si="11"/>
        <v>0.5</v>
      </c>
      <c r="AM30" s="927">
        <f t="shared" si="12"/>
        <v>0.5</v>
      </c>
      <c r="AN30" s="49">
        <v>0</v>
      </c>
      <c r="AO30" s="54">
        <v>0</v>
      </c>
      <c r="AP30" s="54">
        <v>0</v>
      </c>
      <c r="AQ30" s="116" t="str">
        <f t="shared" si="17"/>
        <v xml:space="preserve"> -</v>
      </c>
      <c r="AR30" s="277" t="str">
        <f t="shared" si="18"/>
        <v xml:space="preserve"> -</v>
      </c>
      <c r="AS30" s="48">
        <v>0</v>
      </c>
      <c r="AT30" s="54">
        <v>0</v>
      </c>
      <c r="AU30" s="54">
        <v>0</v>
      </c>
      <c r="AV30" s="116" t="str">
        <f t="shared" si="19"/>
        <v xml:space="preserve"> -</v>
      </c>
      <c r="AW30" s="277" t="str">
        <f t="shared" si="20"/>
        <v xml:space="preserve"> -</v>
      </c>
      <c r="AX30" s="48">
        <v>0</v>
      </c>
      <c r="AY30" s="54">
        <v>0</v>
      </c>
      <c r="AZ30" s="54">
        <v>0</v>
      </c>
      <c r="BA30" s="116" t="str">
        <f t="shared" si="21"/>
        <v xml:space="preserve"> -</v>
      </c>
      <c r="BB30" s="277" t="str">
        <f t="shared" si="22"/>
        <v xml:space="preserve"> -</v>
      </c>
      <c r="BC30" s="49">
        <v>0</v>
      </c>
      <c r="BD30" s="54">
        <v>0</v>
      </c>
      <c r="BE30" s="54">
        <v>0</v>
      </c>
      <c r="BF30" s="116" t="str">
        <f t="shared" si="23"/>
        <v xml:space="preserve"> -</v>
      </c>
      <c r="BG30" s="277" t="str">
        <f t="shared" si="24"/>
        <v xml:space="preserve"> -</v>
      </c>
      <c r="BH30" s="240">
        <f t="shared" si="25"/>
        <v>0</v>
      </c>
      <c r="BI30" s="236">
        <f t="shared" si="26"/>
        <v>0</v>
      </c>
      <c r="BJ30" s="236">
        <f t="shared" si="27"/>
        <v>0</v>
      </c>
      <c r="BK30" s="381" t="str">
        <f t="shared" si="28"/>
        <v xml:space="preserve"> -</v>
      </c>
      <c r="BL30" s="277" t="str">
        <f t="shared" si="29"/>
        <v xml:space="preserve"> -</v>
      </c>
      <c r="BM30" s="462" t="s">
        <v>1384</v>
      </c>
      <c r="BN30" s="186" t="s">
        <v>1580</v>
      </c>
      <c r="BO30" s="187" t="s">
        <v>1952</v>
      </c>
    </row>
    <row r="31" spans="2:67" ht="30" customHeight="1">
      <c r="B31" s="803"/>
      <c r="C31" s="871"/>
      <c r="D31" s="803"/>
      <c r="E31" s="804"/>
      <c r="F31" s="964"/>
      <c r="G31" s="695"/>
      <c r="H31" s="695"/>
      <c r="I31" s="692"/>
      <c r="J31" s="807"/>
      <c r="K31" s="808"/>
      <c r="L31" s="23" t="s">
        <v>724</v>
      </c>
      <c r="M31" s="123">
        <v>0</v>
      </c>
      <c r="N31" s="23" t="s">
        <v>1592</v>
      </c>
      <c r="O31" s="34">
        <v>38</v>
      </c>
      <c r="P31" s="54">
        <v>20</v>
      </c>
      <c r="Q31" s="54">
        <v>1</v>
      </c>
      <c r="R31" s="308">
        <f t="shared" si="13"/>
        <v>0.05</v>
      </c>
      <c r="S31" s="54">
        <v>1</v>
      </c>
      <c r="T31" s="308">
        <f t="shared" si="14"/>
        <v>0.05</v>
      </c>
      <c r="U31" s="54">
        <v>9</v>
      </c>
      <c r="V31" s="310">
        <f t="shared" si="15"/>
        <v>0.45</v>
      </c>
      <c r="W31" s="41">
        <v>9</v>
      </c>
      <c r="X31" s="310">
        <f t="shared" si="16"/>
        <v>0.45</v>
      </c>
      <c r="Y31" s="48">
        <v>1</v>
      </c>
      <c r="Z31" s="54">
        <v>1</v>
      </c>
      <c r="AA31" s="54">
        <v>0</v>
      </c>
      <c r="AB31" s="43">
        <v>0</v>
      </c>
      <c r="AC31" s="233">
        <f t="shared" si="2"/>
        <v>1</v>
      </c>
      <c r="AD31" s="568">
        <f t="shared" si="3"/>
        <v>1</v>
      </c>
      <c r="AE31" s="79">
        <f t="shared" si="4"/>
        <v>1</v>
      </c>
      <c r="AF31" s="568">
        <f t="shared" si="5"/>
        <v>1</v>
      </c>
      <c r="AG31" s="79">
        <f t="shared" si="6"/>
        <v>0</v>
      </c>
      <c r="AH31" s="568">
        <f t="shared" si="7"/>
        <v>0</v>
      </c>
      <c r="AI31" s="79">
        <f t="shared" si="8"/>
        <v>0</v>
      </c>
      <c r="AJ31" s="568">
        <f t="shared" si="9"/>
        <v>0</v>
      </c>
      <c r="AK31" s="116">
        <f t="shared" si="10"/>
        <v>0.1</v>
      </c>
      <c r="AL31" s="926">
        <f t="shared" si="11"/>
        <v>0.1</v>
      </c>
      <c r="AM31" s="927">
        <f t="shared" si="12"/>
        <v>0.1</v>
      </c>
      <c r="AN31" s="49">
        <v>2118424</v>
      </c>
      <c r="AO31" s="54">
        <v>1608417</v>
      </c>
      <c r="AP31" s="54">
        <v>0</v>
      </c>
      <c r="AQ31" s="116">
        <f t="shared" si="17"/>
        <v>0.75925168899143891</v>
      </c>
      <c r="AR31" s="277" t="str">
        <f t="shared" si="18"/>
        <v xml:space="preserve"> -</v>
      </c>
      <c r="AS31" s="48">
        <v>2104384</v>
      </c>
      <c r="AT31" s="54">
        <v>383219</v>
      </c>
      <c r="AU31" s="54">
        <v>0</v>
      </c>
      <c r="AV31" s="116">
        <f t="shared" si="19"/>
        <v>0.18210507207809981</v>
      </c>
      <c r="AW31" s="277" t="str">
        <f t="shared" si="20"/>
        <v xml:space="preserve"> -</v>
      </c>
      <c r="AX31" s="48">
        <v>20000000</v>
      </c>
      <c r="AY31" s="54">
        <v>0</v>
      </c>
      <c r="AZ31" s="54">
        <v>0</v>
      </c>
      <c r="BA31" s="116">
        <f t="shared" si="21"/>
        <v>0</v>
      </c>
      <c r="BB31" s="277" t="str">
        <f t="shared" si="22"/>
        <v xml:space="preserve"> -</v>
      </c>
      <c r="BC31" s="49">
        <v>20000000</v>
      </c>
      <c r="BD31" s="54">
        <v>0</v>
      </c>
      <c r="BE31" s="54">
        <v>0</v>
      </c>
      <c r="BF31" s="116">
        <f t="shared" si="23"/>
        <v>0</v>
      </c>
      <c r="BG31" s="277" t="str">
        <f t="shared" si="24"/>
        <v xml:space="preserve"> -</v>
      </c>
      <c r="BH31" s="240">
        <f t="shared" si="25"/>
        <v>44222808</v>
      </c>
      <c r="BI31" s="236">
        <f t="shared" si="26"/>
        <v>1991636</v>
      </c>
      <c r="BJ31" s="236">
        <f t="shared" si="27"/>
        <v>0</v>
      </c>
      <c r="BK31" s="381">
        <f t="shared" si="28"/>
        <v>4.5036398412330578E-2</v>
      </c>
      <c r="BL31" s="277" t="str">
        <f t="shared" si="29"/>
        <v xml:space="preserve"> -</v>
      </c>
      <c r="BM31" s="462" t="s">
        <v>1384</v>
      </c>
      <c r="BN31" s="186" t="s">
        <v>1580</v>
      </c>
      <c r="BO31" s="187" t="s">
        <v>1957</v>
      </c>
    </row>
    <row r="32" spans="2:67" ht="30" customHeight="1">
      <c r="B32" s="803"/>
      <c r="C32" s="871"/>
      <c r="D32" s="803"/>
      <c r="E32" s="804"/>
      <c r="F32" s="964"/>
      <c r="G32" s="695"/>
      <c r="H32" s="695"/>
      <c r="I32" s="692"/>
      <c r="J32" s="807"/>
      <c r="K32" s="808"/>
      <c r="L32" s="23" t="s">
        <v>725</v>
      </c>
      <c r="M32" s="123" t="s">
        <v>1981</v>
      </c>
      <c r="N32" s="23" t="s">
        <v>1593</v>
      </c>
      <c r="O32" s="34">
        <v>3</v>
      </c>
      <c r="P32" s="54">
        <v>4</v>
      </c>
      <c r="Q32" s="54">
        <v>1</v>
      </c>
      <c r="R32" s="308">
        <f t="shared" si="13"/>
        <v>0.25</v>
      </c>
      <c r="S32" s="54">
        <v>1</v>
      </c>
      <c r="T32" s="308">
        <f t="shared" si="14"/>
        <v>0.25</v>
      </c>
      <c r="U32" s="54">
        <v>1</v>
      </c>
      <c r="V32" s="310">
        <f t="shared" si="15"/>
        <v>0.25</v>
      </c>
      <c r="W32" s="41">
        <v>1</v>
      </c>
      <c r="X32" s="310">
        <f t="shared" si="16"/>
        <v>0.25</v>
      </c>
      <c r="Y32" s="48">
        <v>1</v>
      </c>
      <c r="Z32" s="54">
        <v>0</v>
      </c>
      <c r="AA32" s="54">
        <v>0</v>
      </c>
      <c r="AB32" s="43">
        <v>0</v>
      </c>
      <c r="AC32" s="233">
        <f t="shared" si="2"/>
        <v>1</v>
      </c>
      <c r="AD32" s="568">
        <f t="shared" si="3"/>
        <v>1</v>
      </c>
      <c r="AE32" s="79">
        <f t="shared" si="4"/>
        <v>0</v>
      </c>
      <c r="AF32" s="568">
        <f t="shared" si="5"/>
        <v>0</v>
      </c>
      <c r="AG32" s="79">
        <f t="shared" si="6"/>
        <v>0</v>
      </c>
      <c r="AH32" s="568">
        <f t="shared" si="7"/>
        <v>0</v>
      </c>
      <c r="AI32" s="79">
        <f t="shared" si="8"/>
        <v>0</v>
      </c>
      <c r="AJ32" s="568">
        <f t="shared" si="9"/>
        <v>0</v>
      </c>
      <c r="AK32" s="116">
        <f t="shared" si="10"/>
        <v>0.25</v>
      </c>
      <c r="AL32" s="926">
        <f t="shared" si="11"/>
        <v>0.25</v>
      </c>
      <c r="AM32" s="927">
        <f t="shared" si="12"/>
        <v>0.25</v>
      </c>
      <c r="AN32" s="49">
        <v>4453000</v>
      </c>
      <c r="AO32" s="54">
        <v>269838</v>
      </c>
      <c r="AP32" s="54">
        <v>0</v>
      </c>
      <c r="AQ32" s="116">
        <f t="shared" si="17"/>
        <v>6.0596900965641139E-2</v>
      </c>
      <c r="AR32" s="277" t="str">
        <f t="shared" si="18"/>
        <v xml:space="preserve"> -</v>
      </c>
      <c r="AS32" s="48">
        <v>4114360</v>
      </c>
      <c r="AT32" s="54">
        <v>0</v>
      </c>
      <c r="AU32" s="54">
        <v>0</v>
      </c>
      <c r="AV32" s="116">
        <f t="shared" si="19"/>
        <v>0</v>
      </c>
      <c r="AW32" s="277" t="str">
        <f t="shared" si="20"/>
        <v xml:space="preserve"> -</v>
      </c>
      <c r="AX32" s="48">
        <v>4890483</v>
      </c>
      <c r="AY32" s="54">
        <v>0</v>
      </c>
      <c r="AZ32" s="54">
        <v>0</v>
      </c>
      <c r="BA32" s="116">
        <f t="shared" si="21"/>
        <v>0</v>
      </c>
      <c r="BB32" s="277" t="str">
        <f t="shared" si="22"/>
        <v xml:space="preserve"> -</v>
      </c>
      <c r="BC32" s="49">
        <v>5115007</v>
      </c>
      <c r="BD32" s="54">
        <v>0</v>
      </c>
      <c r="BE32" s="54">
        <v>0</v>
      </c>
      <c r="BF32" s="116">
        <f t="shared" si="23"/>
        <v>0</v>
      </c>
      <c r="BG32" s="277" t="str">
        <f t="shared" si="24"/>
        <v xml:space="preserve"> -</v>
      </c>
      <c r="BH32" s="240">
        <f t="shared" si="25"/>
        <v>18572850</v>
      </c>
      <c r="BI32" s="236">
        <f t="shared" si="26"/>
        <v>269838</v>
      </c>
      <c r="BJ32" s="236">
        <f t="shared" si="27"/>
        <v>0</v>
      </c>
      <c r="BK32" s="381">
        <f t="shared" si="28"/>
        <v>1.4528626462820731E-2</v>
      </c>
      <c r="BL32" s="277" t="str">
        <f t="shared" si="29"/>
        <v xml:space="preserve"> -</v>
      </c>
      <c r="BM32" s="462" t="s">
        <v>1384</v>
      </c>
      <c r="BN32" s="186" t="s">
        <v>1580</v>
      </c>
      <c r="BO32" s="187" t="s">
        <v>155</v>
      </c>
    </row>
    <row r="33" spans="2:67" ht="30" customHeight="1">
      <c r="B33" s="803"/>
      <c r="C33" s="871"/>
      <c r="D33" s="803"/>
      <c r="E33" s="804"/>
      <c r="F33" s="964"/>
      <c r="G33" s="695"/>
      <c r="H33" s="695"/>
      <c r="I33" s="692"/>
      <c r="J33" s="807"/>
      <c r="K33" s="808"/>
      <c r="L33" s="23" t="s">
        <v>726</v>
      </c>
      <c r="M33" s="123">
        <v>22121</v>
      </c>
      <c r="N33" s="23" t="s">
        <v>1594</v>
      </c>
      <c r="O33" s="34">
        <v>0</v>
      </c>
      <c r="P33" s="54">
        <v>72</v>
      </c>
      <c r="Q33" s="54">
        <v>0</v>
      </c>
      <c r="R33" s="308">
        <f t="shared" si="13"/>
        <v>0</v>
      </c>
      <c r="S33" s="54">
        <v>24</v>
      </c>
      <c r="T33" s="308">
        <f t="shared" si="14"/>
        <v>0.33333333333333331</v>
      </c>
      <c r="U33" s="54">
        <v>24</v>
      </c>
      <c r="V33" s="310">
        <f t="shared" si="15"/>
        <v>0.33333333333333331</v>
      </c>
      <c r="W33" s="41">
        <v>24</v>
      </c>
      <c r="X33" s="310">
        <f t="shared" si="16"/>
        <v>0.33333333333333331</v>
      </c>
      <c r="Y33" s="48">
        <v>0</v>
      </c>
      <c r="Z33" s="54">
        <v>0</v>
      </c>
      <c r="AA33" s="54">
        <v>0</v>
      </c>
      <c r="AB33" s="43">
        <v>0</v>
      </c>
      <c r="AC33" s="233" t="str">
        <f t="shared" si="2"/>
        <v xml:space="preserve"> -</v>
      </c>
      <c r="AD33" s="568" t="str">
        <f t="shared" si="3"/>
        <v xml:space="preserve"> -</v>
      </c>
      <c r="AE33" s="79">
        <f t="shared" si="4"/>
        <v>0</v>
      </c>
      <c r="AF33" s="568">
        <f t="shared" si="5"/>
        <v>0</v>
      </c>
      <c r="AG33" s="79">
        <f t="shared" si="6"/>
        <v>0</v>
      </c>
      <c r="AH33" s="568">
        <f t="shared" si="7"/>
        <v>0</v>
      </c>
      <c r="AI33" s="79">
        <f t="shared" si="8"/>
        <v>0</v>
      </c>
      <c r="AJ33" s="568">
        <f t="shared" si="9"/>
        <v>0</v>
      </c>
      <c r="AK33" s="116">
        <f t="shared" si="10"/>
        <v>0</v>
      </c>
      <c r="AL33" s="926">
        <f t="shared" si="11"/>
        <v>0</v>
      </c>
      <c r="AM33" s="927">
        <f t="shared" si="12"/>
        <v>0</v>
      </c>
      <c r="AN33" s="49">
        <v>100000</v>
      </c>
      <c r="AO33" s="54">
        <v>0</v>
      </c>
      <c r="AP33" s="54">
        <v>0</v>
      </c>
      <c r="AQ33" s="116">
        <f t="shared" si="17"/>
        <v>0</v>
      </c>
      <c r="AR33" s="277" t="str">
        <f t="shared" si="18"/>
        <v xml:space="preserve"> -</v>
      </c>
      <c r="AS33" s="48">
        <v>105000</v>
      </c>
      <c r="AT33" s="54">
        <v>0</v>
      </c>
      <c r="AU33" s="54">
        <v>0</v>
      </c>
      <c r="AV33" s="116">
        <f t="shared" si="19"/>
        <v>0</v>
      </c>
      <c r="AW33" s="277" t="str">
        <f t="shared" si="20"/>
        <v xml:space="preserve"> -</v>
      </c>
      <c r="AX33" s="48">
        <v>110000</v>
      </c>
      <c r="AY33" s="54">
        <v>0</v>
      </c>
      <c r="AZ33" s="54">
        <v>0</v>
      </c>
      <c r="BA33" s="116">
        <f t="shared" si="21"/>
        <v>0</v>
      </c>
      <c r="BB33" s="277" t="str">
        <f t="shared" si="22"/>
        <v xml:space="preserve"> -</v>
      </c>
      <c r="BC33" s="49">
        <v>115000</v>
      </c>
      <c r="BD33" s="54">
        <v>0</v>
      </c>
      <c r="BE33" s="54">
        <v>0</v>
      </c>
      <c r="BF33" s="116">
        <f t="shared" si="23"/>
        <v>0</v>
      </c>
      <c r="BG33" s="277" t="str">
        <f t="shared" si="24"/>
        <v xml:space="preserve"> -</v>
      </c>
      <c r="BH33" s="240">
        <f t="shared" si="25"/>
        <v>430000</v>
      </c>
      <c r="BI33" s="236">
        <f t="shared" si="26"/>
        <v>0</v>
      </c>
      <c r="BJ33" s="236">
        <f t="shared" si="27"/>
        <v>0</v>
      </c>
      <c r="BK33" s="381">
        <f t="shared" si="28"/>
        <v>0</v>
      </c>
      <c r="BL33" s="277" t="str">
        <f t="shared" si="29"/>
        <v xml:space="preserve"> -</v>
      </c>
      <c r="BM33" s="462" t="s">
        <v>1384</v>
      </c>
      <c r="BN33" s="186" t="s">
        <v>1580</v>
      </c>
      <c r="BO33" s="187" t="s">
        <v>155</v>
      </c>
    </row>
    <row r="34" spans="2:67" ht="30" customHeight="1" thickBot="1">
      <c r="B34" s="803"/>
      <c r="C34" s="871"/>
      <c r="D34" s="803"/>
      <c r="E34" s="804"/>
      <c r="F34" s="964"/>
      <c r="G34" s="695"/>
      <c r="H34" s="695"/>
      <c r="I34" s="692"/>
      <c r="J34" s="843"/>
      <c r="K34" s="814"/>
      <c r="L34" s="25" t="s">
        <v>727</v>
      </c>
      <c r="M34" s="126">
        <v>0</v>
      </c>
      <c r="N34" s="25" t="s">
        <v>1595</v>
      </c>
      <c r="O34" s="71">
        <v>1</v>
      </c>
      <c r="P34" s="107">
        <v>1</v>
      </c>
      <c r="Q34" s="107">
        <v>1</v>
      </c>
      <c r="R34" s="311">
        <v>0.25</v>
      </c>
      <c r="S34" s="107">
        <v>1</v>
      </c>
      <c r="T34" s="311">
        <v>0.25</v>
      </c>
      <c r="U34" s="107">
        <v>1</v>
      </c>
      <c r="V34" s="312">
        <v>0.25</v>
      </c>
      <c r="W34" s="136">
        <v>1</v>
      </c>
      <c r="X34" s="312">
        <v>0.25</v>
      </c>
      <c r="Y34" s="232">
        <v>0.4</v>
      </c>
      <c r="Z34" s="102">
        <v>0.1</v>
      </c>
      <c r="AA34" s="102">
        <v>0</v>
      </c>
      <c r="AB34" s="67">
        <v>0</v>
      </c>
      <c r="AC34" s="829">
        <f t="shared" si="2"/>
        <v>0.4</v>
      </c>
      <c r="AD34" s="565">
        <f t="shared" si="3"/>
        <v>0.4</v>
      </c>
      <c r="AE34" s="107">
        <f t="shared" si="4"/>
        <v>0.1</v>
      </c>
      <c r="AF34" s="565">
        <f t="shared" si="5"/>
        <v>0.1</v>
      </c>
      <c r="AG34" s="107">
        <f t="shared" si="6"/>
        <v>0</v>
      </c>
      <c r="AH34" s="565">
        <f t="shared" si="7"/>
        <v>0</v>
      </c>
      <c r="AI34" s="107">
        <f t="shared" si="8"/>
        <v>0</v>
      </c>
      <c r="AJ34" s="565">
        <f t="shared" si="9"/>
        <v>0</v>
      </c>
      <c r="AK34" s="136">
        <f t="shared" ref="AK34" si="32">+AVERAGE(Y34:AB34)/P34</f>
        <v>0.125</v>
      </c>
      <c r="AL34" s="937">
        <f t="shared" si="11"/>
        <v>0.125</v>
      </c>
      <c r="AM34" s="938">
        <f t="shared" si="12"/>
        <v>0.125</v>
      </c>
      <c r="AN34" s="51">
        <v>28800</v>
      </c>
      <c r="AO34" s="98">
        <v>6960</v>
      </c>
      <c r="AP34" s="98">
        <v>0</v>
      </c>
      <c r="AQ34" s="136">
        <f t="shared" si="17"/>
        <v>0.24166666666666667</v>
      </c>
      <c r="AR34" s="280" t="str">
        <f t="shared" si="18"/>
        <v xml:space="preserve"> -</v>
      </c>
      <c r="AS34" s="50">
        <v>39600</v>
      </c>
      <c r="AT34" s="98">
        <v>0</v>
      </c>
      <c r="AU34" s="98">
        <v>0</v>
      </c>
      <c r="AV34" s="136">
        <f t="shared" si="19"/>
        <v>0</v>
      </c>
      <c r="AW34" s="280" t="str">
        <f t="shared" si="20"/>
        <v xml:space="preserve"> -</v>
      </c>
      <c r="AX34" s="50">
        <v>101558</v>
      </c>
      <c r="AY34" s="98">
        <v>0</v>
      </c>
      <c r="AZ34" s="98">
        <v>0</v>
      </c>
      <c r="BA34" s="136">
        <f t="shared" si="21"/>
        <v>0</v>
      </c>
      <c r="BB34" s="280" t="str">
        <f t="shared" si="22"/>
        <v xml:space="preserve"> -</v>
      </c>
      <c r="BC34" s="51">
        <v>106128</v>
      </c>
      <c r="BD34" s="98">
        <v>0</v>
      </c>
      <c r="BE34" s="98">
        <v>0</v>
      </c>
      <c r="BF34" s="136">
        <f t="shared" si="23"/>
        <v>0</v>
      </c>
      <c r="BG34" s="280" t="str">
        <f t="shared" si="24"/>
        <v xml:space="preserve"> -</v>
      </c>
      <c r="BH34" s="258">
        <f t="shared" si="25"/>
        <v>276086</v>
      </c>
      <c r="BI34" s="237">
        <f t="shared" si="26"/>
        <v>6960</v>
      </c>
      <c r="BJ34" s="237">
        <f t="shared" si="27"/>
        <v>0</v>
      </c>
      <c r="BK34" s="384">
        <f t="shared" si="28"/>
        <v>2.5209536159022914E-2</v>
      </c>
      <c r="BL34" s="280" t="str">
        <f t="shared" si="29"/>
        <v xml:space="preserve"> -</v>
      </c>
      <c r="BM34" s="832" t="s">
        <v>1384</v>
      </c>
      <c r="BN34" s="833" t="s">
        <v>1259</v>
      </c>
      <c r="BO34" s="834" t="s">
        <v>1963</v>
      </c>
    </row>
    <row r="35" spans="2:67" ht="30" customHeight="1">
      <c r="B35" s="803"/>
      <c r="C35" s="871"/>
      <c r="D35" s="803"/>
      <c r="E35" s="804"/>
      <c r="F35" s="964"/>
      <c r="G35" s="695"/>
      <c r="H35" s="695"/>
      <c r="I35" s="692"/>
      <c r="J35" s="793">
        <f>+RESUMEN!J72</f>
        <v>0.19444444444444442</v>
      </c>
      <c r="K35" s="794" t="s">
        <v>733</v>
      </c>
      <c r="L35" s="22" t="s">
        <v>728</v>
      </c>
      <c r="M35" s="128" t="s">
        <v>1219</v>
      </c>
      <c r="N35" s="22" t="s">
        <v>1596</v>
      </c>
      <c r="O35" s="33">
        <v>7</v>
      </c>
      <c r="P35" s="84">
        <v>4</v>
      </c>
      <c r="Q35" s="84">
        <v>1</v>
      </c>
      <c r="R35" s="307">
        <f t="shared" si="13"/>
        <v>0.25</v>
      </c>
      <c r="S35" s="84">
        <v>1</v>
      </c>
      <c r="T35" s="307">
        <f t="shared" si="14"/>
        <v>0.25</v>
      </c>
      <c r="U35" s="84">
        <v>1</v>
      </c>
      <c r="V35" s="309">
        <f t="shared" si="15"/>
        <v>0.25</v>
      </c>
      <c r="W35" s="40">
        <v>1</v>
      </c>
      <c r="X35" s="316">
        <f t="shared" si="16"/>
        <v>0.25</v>
      </c>
      <c r="Y35" s="46">
        <v>1</v>
      </c>
      <c r="Z35" s="84"/>
      <c r="AA35" s="84">
        <v>0</v>
      </c>
      <c r="AB35" s="63">
        <v>0</v>
      </c>
      <c r="AC35" s="231">
        <f t="shared" si="2"/>
        <v>1</v>
      </c>
      <c r="AD35" s="795">
        <f t="shared" si="3"/>
        <v>1</v>
      </c>
      <c r="AE35" s="87">
        <f t="shared" si="4"/>
        <v>0</v>
      </c>
      <c r="AF35" s="795">
        <f t="shared" si="5"/>
        <v>0</v>
      </c>
      <c r="AG35" s="87">
        <f t="shared" si="6"/>
        <v>0</v>
      </c>
      <c r="AH35" s="795">
        <f t="shared" si="7"/>
        <v>0</v>
      </c>
      <c r="AI35" s="87">
        <f t="shared" si="8"/>
        <v>0</v>
      </c>
      <c r="AJ35" s="795">
        <f t="shared" si="9"/>
        <v>0</v>
      </c>
      <c r="AK35" s="135">
        <f t="shared" si="10"/>
        <v>0.25</v>
      </c>
      <c r="AL35" s="920">
        <f t="shared" si="11"/>
        <v>0.25</v>
      </c>
      <c r="AM35" s="921">
        <f t="shared" si="12"/>
        <v>0.25</v>
      </c>
      <c r="AN35" s="46">
        <v>0</v>
      </c>
      <c r="AO35" s="84">
        <v>0</v>
      </c>
      <c r="AP35" s="84">
        <v>0</v>
      </c>
      <c r="AQ35" s="135" t="str">
        <f t="shared" si="17"/>
        <v xml:space="preserve"> -</v>
      </c>
      <c r="AR35" s="283" t="str">
        <f t="shared" si="18"/>
        <v xml:space="preserve"> -</v>
      </c>
      <c r="AS35" s="46">
        <v>0</v>
      </c>
      <c r="AT35" s="84">
        <v>0</v>
      </c>
      <c r="AU35" s="84">
        <v>0</v>
      </c>
      <c r="AV35" s="135" t="str">
        <f t="shared" si="19"/>
        <v xml:space="preserve"> -</v>
      </c>
      <c r="AW35" s="283" t="str">
        <f t="shared" si="20"/>
        <v xml:space="preserve"> -</v>
      </c>
      <c r="AX35" s="46">
        <v>0</v>
      </c>
      <c r="AY35" s="84">
        <v>0</v>
      </c>
      <c r="AZ35" s="84">
        <v>0</v>
      </c>
      <c r="BA35" s="135" t="str">
        <f t="shared" si="21"/>
        <v xml:space="preserve"> -</v>
      </c>
      <c r="BB35" s="283" t="str">
        <f t="shared" si="22"/>
        <v xml:space="preserve"> -</v>
      </c>
      <c r="BC35" s="47">
        <v>0</v>
      </c>
      <c r="BD35" s="84">
        <v>0</v>
      </c>
      <c r="BE35" s="84">
        <v>0</v>
      </c>
      <c r="BF35" s="135" t="str">
        <f t="shared" si="23"/>
        <v xml:space="preserve"> -</v>
      </c>
      <c r="BG35" s="283" t="str">
        <f t="shared" si="24"/>
        <v xml:space="preserve"> -</v>
      </c>
      <c r="BH35" s="238">
        <f t="shared" si="25"/>
        <v>0</v>
      </c>
      <c r="BI35" s="239">
        <f t="shared" si="26"/>
        <v>0</v>
      </c>
      <c r="BJ35" s="239">
        <f t="shared" si="27"/>
        <v>0</v>
      </c>
      <c r="BK35" s="380" t="str">
        <f t="shared" si="28"/>
        <v xml:space="preserve"> -</v>
      </c>
      <c r="BL35" s="283" t="str">
        <f t="shared" si="29"/>
        <v xml:space="preserve"> -</v>
      </c>
      <c r="BM35" s="837" t="s">
        <v>1384</v>
      </c>
      <c r="BN35" s="838" t="s">
        <v>1580</v>
      </c>
      <c r="BO35" s="839" t="s">
        <v>1952</v>
      </c>
    </row>
    <row r="36" spans="2:67" ht="30" customHeight="1">
      <c r="B36" s="803"/>
      <c r="C36" s="871"/>
      <c r="D36" s="803"/>
      <c r="E36" s="804"/>
      <c r="F36" s="964"/>
      <c r="G36" s="695"/>
      <c r="H36" s="695"/>
      <c r="I36" s="692"/>
      <c r="J36" s="807"/>
      <c r="K36" s="808"/>
      <c r="L36" s="23" t="s">
        <v>729</v>
      </c>
      <c r="M36" s="123">
        <v>2210679</v>
      </c>
      <c r="N36" s="23" t="s">
        <v>1597</v>
      </c>
      <c r="O36" s="37">
        <v>1</v>
      </c>
      <c r="P36" s="79">
        <v>1</v>
      </c>
      <c r="Q36" s="79">
        <v>1</v>
      </c>
      <c r="R36" s="308">
        <v>0.25</v>
      </c>
      <c r="S36" s="79">
        <v>1</v>
      </c>
      <c r="T36" s="308">
        <v>0.25</v>
      </c>
      <c r="U36" s="79">
        <v>1</v>
      </c>
      <c r="V36" s="310">
        <v>0.25</v>
      </c>
      <c r="W36" s="116">
        <v>1</v>
      </c>
      <c r="X36" s="317">
        <v>0.25</v>
      </c>
      <c r="Y36" s="233">
        <v>1</v>
      </c>
      <c r="Z36" s="79"/>
      <c r="AA36" s="79">
        <v>0</v>
      </c>
      <c r="AB36" s="65">
        <v>0</v>
      </c>
      <c r="AC36" s="233">
        <f t="shared" si="2"/>
        <v>1</v>
      </c>
      <c r="AD36" s="568">
        <f t="shared" si="3"/>
        <v>1</v>
      </c>
      <c r="AE36" s="79">
        <f t="shared" si="4"/>
        <v>0</v>
      </c>
      <c r="AF36" s="568">
        <f t="shared" si="5"/>
        <v>0</v>
      </c>
      <c r="AG36" s="79">
        <f t="shared" si="6"/>
        <v>0</v>
      </c>
      <c r="AH36" s="568">
        <f t="shared" si="7"/>
        <v>0</v>
      </c>
      <c r="AI36" s="79">
        <f t="shared" si="8"/>
        <v>0</v>
      </c>
      <c r="AJ36" s="568">
        <f t="shared" si="9"/>
        <v>0</v>
      </c>
      <c r="AK36" s="116">
        <f t="shared" ref="AK36" si="33">+AVERAGE(Y36:AB36)/P36</f>
        <v>0.33333333333333331</v>
      </c>
      <c r="AL36" s="926">
        <f t="shared" si="11"/>
        <v>0.33333333333333331</v>
      </c>
      <c r="AM36" s="927">
        <f t="shared" si="12"/>
        <v>0.33333333333333331</v>
      </c>
      <c r="AN36" s="48">
        <v>155300</v>
      </c>
      <c r="AO36" s="54">
        <v>23700</v>
      </c>
      <c r="AP36" s="54">
        <v>16520</v>
      </c>
      <c r="AQ36" s="116">
        <f t="shared" si="17"/>
        <v>0.15260785576303929</v>
      </c>
      <c r="AR36" s="277">
        <f t="shared" si="18"/>
        <v>0.69704641350210972</v>
      </c>
      <c r="AS36" s="48">
        <v>1140000</v>
      </c>
      <c r="AT36" s="54">
        <v>995321.59699999995</v>
      </c>
      <c r="AU36" s="54">
        <v>0</v>
      </c>
      <c r="AV36" s="116">
        <f t="shared" si="19"/>
        <v>0.8730891201754386</v>
      </c>
      <c r="AW36" s="277" t="str">
        <f t="shared" si="20"/>
        <v xml:space="preserve"> -</v>
      </c>
      <c r="AX36" s="48">
        <v>563485</v>
      </c>
      <c r="AY36" s="54">
        <v>0</v>
      </c>
      <c r="AZ36" s="54">
        <v>0</v>
      </c>
      <c r="BA36" s="116">
        <f t="shared" si="21"/>
        <v>0</v>
      </c>
      <c r="BB36" s="277" t="str">
        <f t="shared" si="22"/>
        <v xml:space="preserve"> -</v>
      </c>
      <c r="BC36" s="49">
        <v>588841</v>
      </c>
      <c r="BD36" s="54">
        <v>0</v>
      </c>
      <c r="BE36" s="54">
        <v>0</v>
      </c>
      <c r="BF36" s="116">
        <f t="shared" si="23"/>
        <v>0</v>
      </c>
      <c r="BG36" s="277" t="str">
        <f t="shared" si="24"/>
        <v xml:space="preserve"> -</v>
      </c>
      <c r="BH36" s="240">
        <f t="shared" si="25"/>
        <v>2447626</v>
      </c>
      <c r="BI36" s="236">
        <f t="shared" si="26"/>
        <v>1019021.597</v>
      </c>
      <c r="BJ36" s="236">
        <f t="shared" si="27"/>
        <v>16520</v>
      </c>
      <c r="BK36" s="381">
        <f t="shared" si="28"/>
        <v>0.41633059830219155</v>
      </c>
      <c r="BL36" s="277">
        <f t="shared" si="29"/>
        <v>1.621162892782144E-2</v>
      </c>
      <c r="BM36" s="462" t="s">
        <v>1384</v>
      </c>
      <c r="BN36" s="186" t="s">
        <v>1580</v>
      </c>
      <c r="BO36" s="187" t="s">
        <v>1952</v>
      </c>
    </row>
    <row r="37" spans="2:67" ht="30" customHeight="1" thickBot="1">
      <c r="B37" s="803"/>
      <c r="C37" s="871"/>
      <c r="D37" s="887"/>
      <c r="E37" s="965"/>
      <c r="F37" s="966"/>
      <c r="G37" s="696"/>
      <c r="H37" s="696"/>
      <c r="I37" s="693"/>
      <c r="J37" s="813"/>
      <c r="K37" s="828"/>
      <c r="L37" s="114" t="s">
        <v>730</v>
      </c>
      <c r="M37" s="109">
        <v>2210679</v>
      </c>
      <c r="N37" s="114" t="s">
        <v>1598</v>
      </c>
      <c r="O37" s="39">
        <v>1</v>
      </c>
      <c r="P37" s="86">
        <v>1</v>
      </c>
      <c r="Q37" s="86">
        <v>0</v>
      </c>
      <c r="R37" s="318">
        <v>0</v>
      </c>
      <c r="S37" s="86">
        <v>1</v>
      </c>
      <c r="T37" s="318">
        <v>0.33</v>
      </c>
      <c r="U37" s="86">
        <v>1</v>
      </c>
      <c r="V37" s="319">
        <v>0.33</v>
      </c>
      <c r="W37" s="45">
        <v>1</v>
      </c>
      <c r="X37" s="320">
        <v>0.34</v>
      </c>
      <c r="Y37" s="56">
        <v>0</v>
      </c>
      <c r="Z37" s="86">
        <v>0</v>
      </c>
      <c r="AA37" s="86">
        <v>0</v>
      </c>
      <c r="AB37" s="64">
        <v>0</v>
      </c>
      <c r="AC37" s="232" t="str">
        <f t="shared" si="2"/>
        <v xml:space="preserve"> -</v>
      </c>
      <c r="AD37" s="815" t="str">
        <f t="shared" si="3"/>
        <v xml:space="preserve"> -</v>
      </c>
      <c r="AE37" s="102">
        <f t="shared" si="4"/>
        <v>0</v>
      </c>
      <c r="AF37" s="815">
        <f t="shared" si="5"/>
        <v>0</v>
      </c>
      <c r="AG37" s="102">
        <f t="shared" si="6"/>
        <v>0</v>
      </c>
      <c r="AH37" s="815">
        <f t="shared" si="7"/>
        <v>0</v>
      </c>
      <c r="AI37" s="102">
        <f t="shared" si="8"/>
        <v>0</v>
      </c>
      <c r="AJ37" s="815">
        <f t="shared" si="9"/>
        <v>0</v>
      </c>
      <c r="AK37" s="137">
        <f>+AVERAGE(Z37:AB37)/P37</f>
        <v>0</v>
      </c>
      <c r="AL37" s="929">
        <f t="shared" si="11"/>
        <v>0</v>
      </c>
      <c r="AM37" s="930">
        <f t="shared" si="12"/>
        <v>0</v>
      </c>
      <c r="AN37" s="56">
        <v>0</v>
      </c>
      <c r="AO37" s="86">
        <v>0</v>
      </c>
      <c r="AP37" s="86">
        <v>0</v>
      </c>
      <c r="AQ37" s="137" t="str">
        <f t="shared" si="17"/>
        <v xml:space="preserve"> -</v>
      </c>
      <c r="AR37" s="284" t="str">
        <f t="shared" si="18"/>
        <v xml:space="preserve"> -</v>
      </c>
      <c r="AS37" s="56">
        <v>0</v>
      </c>
      <c r="AT37" s="86">
        <v>0</v>
      </c>
      <c r="AU37" s="86">
        <v>0</v>
      </c>
      <c r="AV37" s="137" t="str">
        <f t="shared" si="19"/>
        <v xml:space="preserve"> -</v>
      </c>
      <c r="AW37" s="284" t="str">
        <f t="shared" si="20"/>
        <v xml:space="preserve"> -</v>
      </c>
      <c r="AX37" s="56">
        <v>100000</v>
      </c>
      <c r="AY37" s="86">
        <v>0</v>
      </c>
      <c r="AZ37" s="86">
        <v>0</v>
      </c>
      <c r="BA37" s="137">
        <f t="shared" si="21"/>
        <v>0</v>
      </c>
      <c r="BB37" s="284" t="str">
        <f t="shared" si="22"/>
        <v xml:space="preserve"> -</v>
      </c>
      <c r="BC37" s="57">
        <v>150000</v>
      </c>
      <c r="BD37" s="86">
        <v>0</v>
      </c>
      <c r="BE37" s="86">
        <v>0</v>
      </c>
      <c r="BF37" s="137">
        <f t="shared" si="23"/>
        <v>0</v>
      </c>
      <c r="BG37" s="284" t="str">
        <f t="shared" si="24"/>
        <v xml:space="preserve"> -</v>
      </c>
      <c r="BH37" s="241">
        <f t="shared" si="25"/>
        <v>250000</v>
      </c>
      <c r="BI37" s="242">
        <f t="shared" si="26"/>
        <v>0</v>
      </c>
      <c r="BJ37" s="242">
        <f t="shared" si="27"/>
        <v>0</v>
      </c>
      <c r="BK37" s="382">
        <f t="shared" si="28"/>
        <v>0</v>
      </c>
      <c r="BL37" s="284" t="str">
        <f t="shared" si="29"/>
        <v xml:space="preserve"> -</v>
      </c>
      <c r="BM37" s="832" t="s">
        <v>1384</v>
      </c>
      <c r="BN37" s="833" t="s">
        <v>1580</v>
      </c>
      <c r="BO37" s="834" t="s">
        <v>1952</v>
      </c>
    </row>
    <row r="38" spans="2:67" ht="15" customHeight="1" thickBot="1">
      <c r="B38" s="803"/>
      <c r="C38" s="871"/>
      <c r="D38" s="170"/>
      <c r="E38" s="11"/>
      <c r="F38" s="12"/>
      <c r="G38" s="10"/>
      <c r="H38" s="10"/>
      <c r="I38" s="478"/>
      <c r="J38" s="75"/>
      <c r="K38" s="74"/>
      <c r="L38" s="76"/>
      <c r="M38" s="74"/>
      <c r="N38" s="76"/>
      <c r="O38" s="75"/>
      <c r="P38" s="226"/>
      <c r="Q38" s="226"/>
      <c r="R38" s="261"/>
      <c r="S38" s="226"/>
      <c r="T38" s="261"/>
      <c r="U38" s="226"/>
      <c r="V38" s="261"/>
      <c r="W38" s="226"/>
      <c r="X38" s="261"/>
      <c r="Y38" s="226"/>
      <c r="Z38" s="226"/>
      <c r="AA38" s="226"/>
      <c r="AB38" s="226"/>
      <c r="AC38" s="74"/>
      <c r="AD38" s="417"/>
      <c r="AE38" s="417"/>
      <c r="AF38" s="417"/>
      <c r="AG38" s="417"/>
      <c r="AH38" s="417"/>
      <c r="AI38" s="417"/>
      <c r="AJ38" s="417"/>
      <c r="AK38" s="507"/>
      <c r="AL38" s="417"/>
      <c r="AM38" s="488"/>
      <c r="AN38" s="77"/>
      <c r="AO38" s="77"/>
      <c r="AP38" s="77"/>
      <c r="AQ38" s="77"/>
      <c r="AR38" s="77"/>
      <c r="AS38" s="77"/>
      <c r="AT38" s="77"/>
      <c r="AU38" s="77"/>
      <c r="AV38" s="77"/>
      <c r="AW38" s="77"/>
      <c r="AX38" s="77"/>
      <c r="AY38" s="77"/>
      <c r="AZ38" s="77"/>
      <c r="BA38" s="77"/>
      <c r="BB38" s="77"/>
      <c r="BC38" s="77"/>
      <c r="BD38" s="77"/>
      <c r="BE38" s="77"/>
      <c r="BF38" s="77"/>
      <c r="BG38" s="77"/>
      <c r="BH38" s="78"/>
      <c r="BI38" s="78"/>
      <c r="BJ38" s="78"/>
      <c r="BK38" s="78"/>
      <c r="BL38" s="78"/>
      <c r="BM38" s="458"/>
      <c r="BN38" s="11"/>
      <c r="BO38" s="15"/>
    </row>
    <row r="39" spans="2:67" ht="30" customHeight="1">
      <c r="B39" s="803"/>
      <c r="C39" s="871"/>
      <c r="D39" s="788">
        <f>+RESUMEN!J73</f>
        <v>0.17466776834159001</v>
      </c>
      <c r="E39" s="789" t="s">
        <v>762</v>
      </c>
      <c r="F39" s="962" t="s">
        <v>760</v>
      </c>
      <c r="G39" s="872">
        <v>0.09</v>
      </c>
      <c r="H39" s="872">
        <v>0.1</v>
      </c>
      <c r="I39" s="967">
        <f>+H39-G39</f>
        <v>1.0000000000000009E-2</v>
      </c>
      <c r="J39" s="793">
        <f>+RESUMEN!J74</f>
        <v>0.22608663835810333</v>
      </c>
      <c r="K39" s="794" t="s">
        <v>757</v>
      </c>
      <c r="L39" s="111" t="s">
        <v>737</v>
      </c>
      <c r="M39" s="127">
        <v>2210261</v>
      </c>
      <c r="N39" s="111" t="s">
        <v>1599</v>
      </c>
      <c r="O39" s="33">
        <v>1</v>
      </c>
      <c r="P39" s="84">
        <v>1</v>
      </c>
      <c r="Q39" s="84">
        <v>1</v>
      </c>
      <c r="R39" s="307">
        <v>0.25</v>
      </c>
      <c r="S39" s="84">
        <v>1</v>
      </c>
      <c r="T39" s="307">
        <v>0.25</v>
      </c>
      <c r="U39" s="84">
        <v>1</v>
      </c>
      <c r="V39" s="309">
        <v>0.25</v>
      </c>
      <c r="W39" s="40">
        <v>1</v>
      </c>
      <c r="X39" s="316">
        <v>0.25</v>
      </c>
      <c r="Y39" s="46">
        <v>1</v>
      </c>
      <c r="Z39" s="84">
        <v>0.1</v>
      </c>
      <c r="AA39" s="84">
        <v>0</v>
      </c>
      <c r="AB39" s="63">
        <v>0</v>
      </c>
      <c r="AC39" s="231">
        <f t="shared" si="2"/>
        <v>1</v>
      </c>
      <c r="AD39" s="795">
        <f t="shared" si="3"/>
        <v>1</v>
      </c>
      <c r="AE39" s="87">
        <f t="shared" si="4"/>
        <v>0.1</v>
      </c>
      <c r="AF39" s="795">
        <f t="shared" si="5"/>
        <v>0.1</v>
      </c>
      <c r="AG39" s="87">
        <f t="shared" si="6"/>
        <v>0</v>
      </c>
      <c r="AH39" s="795">
        <f t="shared" si="7"/>
        <v>0</v>
      </c>
      <c r="AI39" s="87">
        <f t="shared" si="8"/>
        <v>0</v>
      </c>
      <c r="AJ39" s="795">
        <f t="shared" si="9"/>
        <v>0</v>
      </c>
      <c r="AK39" s="135">
        <f t="shared" ref="AK39" si="34">+AVERAGE(Y39:AB39)/P39</f>
        <v>0.27500000000000002</v>
      </c>
      <c r="AL39" s="920">
        <f t="shared" si="11"/>
        <v>0.27500000000000002</v>
      </c>
      <c r="AM39" s="921">
        <f t="shared" si="12"/>
        <v>0.27500000000000002</v>
      </c>
      <c r="AN39" s="46">
        <v>630471</v>
      </c>
      <c r="AO39" s="84">
        <v>26403</v>
      </c>
      <c r="AP39" s="84">
        <v>0</v>
      </c>
      <c r="AQ39" s="135">
        <f t="shared" si="17"/>
        <v>4.1878214858415377E-2</v>
      </c>
      <c r="AR39" s="283" t="str">
        <f t="shared" si="18"/>
        <v xml:space="preserve"> -</v>
      </c>
      <c r="AS39" s="46">
        <v>1233598</v>
      </c>
      <c r="AT39" s="84">
        <v>97400</v>
      </c>
      <c r="AU39" s="84">
        <v>0</v>
      </c>
      <c r="AV39" s="135">
        <f t="shared" si="19"/>
        <v>7.8956029435845385E-2</v>
      </c>
      <c r="AW39" s="283" t="str">
        <f t="shared" si="20"/>
        <v xml:space="preserve"> -</v>
      </c>
      <c r="AX39" s="46">
        <v>324000</v>
      </c>
      <c r="AY39" s="84">
        <v>0</v>
      </c>
      <c r="AZ39" s="84">
        <v>0</v>
      </c>
      <c r="BA39" s="135">
        <f t="shared" si="21"/>
        <v>0</v>
      </c>
      <c r="BB39" s="283" t="str">
        <f t="shared" si="22"/>
        <v xml:space="preserve"> -</v>
      </c>
      <c r="BC39" s="47">
        <v>324000</v>
      </c>
      <c r="BD39" s="84">
        <v>0</v>
      </c>
      <c r="BE39" s="84">
        <v>0</v>
      </c>
      <c r="BF39" s="135">
        <f t="shared" si="23"/>
        <v>0</v>
      </c>
      <c r="BG39" s="283" t="str">
        <f t="shared" si="24"/>
        <v xml:space="preserve"> -</v>
      </c>
      <c r="BH39" s="238">
        <f t="shared" si="25"/>
        <v>2512069</v>
      </c>
      <c r="BI39" s="239">
        <f t="shared" si="26"/>
        <v>123803</v>
      </c>
      <c r="BJ39" s="239">
        <f t="shared" si="27"/>
        <v>0</v>
      </c>
      <c r="BK39" s="380">
        <f t="shared" si="28"/>
        <v>4.9283280037291967E-2</v>
      </c>
      <c r="BL39" s="283" t="str">
        <f t="shared" si="29"/>
        <v xml:space="preserve"> -</v>
      </c>
      <c r="BM39" s="800" t="s">
        <v>1560</v>
      </c>
      <c r="BN39" s="801" t="s">
        <v>1259</v>
      </c>
      <c r="BO39" s="802" t="s">
        <v>1963</v>
      </c>
    </row>
    <row r="40" spans="2:67" ht="45.75" customHeight="1">
      <c r="B40" s="803"/>
      <c r="C40" s="871"/>
      <c r="D40" s="803"/>
      <c r="E40" s="804"/>
      <c r="F40" s="964"/>
      <c r="G40" s="849"/>
      <c r="H40" s="849"/>
      <c r="I40" s="704"/>
      <c r="J40" s="807"/>
      <c r="K40" s="808"/>
      <c r="L40" s="23" t="s">
        <v>781</v>
      </c>
      <c r="M40" s="123" t="s">
        <v>1219</v>
      </c>
      <c r="N40" s="23" t="s">
        <v>1600</v>
      </c>
      <c r="O40" s="34">
        <v>0</v>
      </c>
      <c r="P40" s="54">
        <v>1</v>
      </c>
      <c r="Q40" s="54">
        <v>0</v>
      </c>
      <c r="R40" s="308">
        <f t="shared" si="13"/>
        <v>0</v>
      </c>
      <c r="S40" s="54">
        <v>1</v>
      </c>
      <c r="T40" s="308">
        <v>0.33</v>
      </c>
      <c r="U40" s="54">
        <v>1</v>
      </c>
      <c r="V40" s="310">
        <v>0.33</v>
      </c>
      <c r="W40" s="41">
        <v>1</v>
      </c>
      <c r="X40" s="317">
        <v>0.34</v>
      </c>
      <c r="Y40" s="48">
        <v>0</v>
      </c>
      <c r="Z40" s="54">
        <v>0</v>
      </c>
      <c r="AA40" s="54">
        <v>0</v>
      </c>
      <c r="AB40" s="43">
        <v>0</v>
      </c>
      <c r="AC40" s="233" t="str">
        <f t="shared" si="2"/>
        <v xml:space="preserve"> -</v>
      </c>
      <c r="AD40" s="568" t="str">
        <f t="shared" si="3"/>
        <v xml:space="preserve"> -</v>
      </c>
      <c r="AE40" s="79">
        <f t="shared" si="4"/>
        <v>0</v>
      </c>
      <c r="AF40" s="568">
        <f t="shared" si="5"/>
        <v>0</v>
      </c>
      <c r="AG40" s="79">
        <f t="shared" si="6"/>
        <v>0</v>
      </c>
      <c r="AH40" s="568">
        <f t="shared" si="7"/>
        <v>0</v>
      </c>
      <c r="AI40" s="79">
        <f t="shared" si="8"/>
        <v>0</v>
      </c>
      <c r="AJ40" s="568">
        <f t="shared" si="9"/>
        <v>0</v>
      </c>
      <c r="AK40" s="116">
        <f>+AVERAGE(Z40:AB40)/P40</f>
        <v>0</v>
      </c>
      <c r="AL40" s="926">
        <f t="shared" si="11"/>
        <v>0</v>
      </c>
      <c r="AM40" s="927">
        <f t="shared" si="12"/>
        <v>0</v>
      </c>
      <c r="AN40" s="48">
        <v>0</v>
      </c>
      <c r="AO40" s="54">
        <v>0</v>
      </c>
      <c r="AP40" s="54">
        <v>0</v>
      </c>
      <c r="AQ40" s="116" t="str">
        <f t="shared" si="17"/>
        <v xml:space="preserve"> -</v>
      </c>
      <c r="AR40" s="277" t="str">
        <f t="shared" si="18"/>
        <v xml:space="preserve"> -</v>
      </c>
      <c r="AS40" s="48">
        <v>400000</v>
      </c>
      <c r="AT40" s="54">
        <v>0</v>
      </c>
      <c r="AU40" s="54">
        <v>0</v>
      </c>
      <c r="AV40" s="116">
        <f t="shared" si="19"/>
        <v>0</v>
      </c>
      <c r="AW40" s="277" t="str">
        <f t="shared" si="20"/>
        <v xml:space="preserve"> -</v>
      </c>
      <c r="AX40" s="48">
        <v>50000</v>
      </c>
      <c r="AY40" s="54">
        <v>0</v>
      </c>
      <c r="AZ40" s="54">
        <v>0</v>
      </c>
      <c r="BA40" s="116">
        <f t="shared" si="21"/>
        <v>0</v>
      </c>
      <c r="BB40" s="277" t="str">
        <f t="shared" si="22"/>
        <v xml:space="preserve"> -</v>
      </c>
      <c r="BC40" s="49">
        <v>50000</v>
      </c>
      <c r="BD40" s="54">
        <v>0</v>
      </c>
      <c r="BE40" s="54">
        <v>0</v>
      </c>
      <c r="BF40" s="116">
        <f t="shared" si="23"/>
        <v>0</v>
      </c>
      <c r="BG40" s="277" t="str">
        <f t="shared" si="24"/>
        <v xml:space="preserve"> -</v>
      </c>
      <c r="BH40" s="240">
        <f t="shared" si="25"/>
        <v>500000</v>
      </c>
      <c r="BI40" s="236">
        <f t="shared" si="26"/>
        <v>0</v>
      </c>
      <c r="BJ40" s="236">
        <f t="shared" si="27"/>
        <v>0</v>
      </c>
      <c r="BK40" s="381">
        <f t="shared" si="28"/>
        <v>0</v>
      </c>
      <c r="BL40" s="277" t="str">
        <f t="shared" si="29"/>
        <v xml:space="preserve"> -</v>
      </c>
      <c r="BM40" s="462" t="s">
        <v>1560</v>
      </c>
      <c r="BN40" s="186" t="s">
        <v>1259</v>
      </c>
      <c r="BO40" s="187" t="s">
        <v>1963</v>
      </c>
    </row>
    <row r="41" spans="2:67" ht="60" customHeight="1">
      <c r="B41" s="803"/>
      <c r="C41" s="871"/>
      <c r="D41" s="803"/>
      <c r="E41" s="804"/>
      <c r="F41" s="964"/>
      <c r="G41" s="849"/>
      <c r="H41" s="849"/>
      <c r="I41" s="704"/>
      <c r="J41" s="807"/>
      <c r="K41" s="808"/>
      <c r="L41" s="23" t="s">
        <v>738</v>
      </c>
      <c r="M41" s="123" t="s">
        <v>1219</v>
      </c>
      <c r="N41" s="23" t="s">
        <v>1601</v>
      </c>
      <c r="O41" s="34">
        <v>0</v>
      </c>
      <c r="P41" s="54">
        <v>1</v>
      </c>
      <c r="Q41" s="54">
        <v>0</v>
      </c>
      <c r="R41" s="308">
        <f t="shared" si="13"/>
        <v>0</v>
      </c>
      <c r="S41" s="54">
        <v>1</v>
      </c>
      <c r="T41" s="308">
        <f t="shared" si="14"/>
        <v>1</v>
      </c>
      <c r="U41" s="54">
        <v>0</v>
      </c>
      <c r="V41" s="310">
        <f t="shared" si="15"/>
        <v>0</v>
      </c>
      <c r="W41" s="41">
        <v>0</v>
      </c>
      <c r="X41" s="317">
        <f t="shared" si="16"/>
        <v>0</v>
      </c>
      <c r="Y41" s="48">
        <v>0</v>
      </c>
      <c r="Z41" s="54">
        <v>0</v>
      </c>
      <c r="AA41" s="54">
        <v>0</v>
      </c>
      <c r="AB41" s="43">
        <v>0</v>
      </c>
      <c r="AC41" s="233" t="str">
        <f t="shared" si="2"/>
        <v xml:space="preserve"> -</v>
      </c>
      <c r="AD41" s="568" t="str">
        <f t="shared" si="3"/>
        <v xml:space="preserve"> -</v>
      </c>
      <c r="AE41" s="79">
        <f t="shared" si="4"/>
        <v>0</v>
      </c>
      <c r="AF41" s="568">
        <f t="shared" si="5"/>
        <v>0</v>
      </c>
      <c r="AG41" s="79" t="str">
        <f t="shared" si="6"/>
        <v xml:space="preserve"> -</v>
      </c>
      <c r="AH41" s="568" t="str">
        <f t="shared" si="7"/>
        <v xml:space="preserve"> -</v>
      </c>
      <c r="AI41" s="79" t="str">
        <f t="shared" si="8"/>
        <v xml:space="preserve"> -</v>
      </c>
      <c r="AJ41" s="568" t="str">
        <f t="shared" si="9"/>
        <v xml:space="preserve"> -</v>
      </c>
      <c r="AK41" s="116">
        <f t="shared" si="10"/>
        <v>0</v>
      </c>
      <c r="AL41" s="926">
        <f t="shared" si="11"/>
        <v>0</v>
      </c>
      <c r="AM41" s="927">
        <f t="shared" si="12"/>
        <v>0</v>
      </c>
      <c r="AN41" s="48">
        <v>0</v>
      </c>
      <c r="AO41" s="54">
        <v>0</v>
      </c>
      <c r="AP41" s="54">
        <v>0</v>
      </c>
      <c r="AQ41" s="116" t="str">
        <f t="shared" si="17"/>
        <v xml:space="preserve"> -</v>
      </c>
      <c r="AR41" s="277" t="str">
        <f t="shared" si="18"/>
        <v xml:space="preserve"> -</v>
      </c>
      <c r="AS41" s="48">
        <v>15000</v>
      </c>
      <c r="AT41" s="54">
        <v>0</v>
      </c>
      <c r="AU41" s="54">
        <v>0</v>
      </c>
      <c r="AV41" s="116">
        <f t="shared" si="19"/>
        <v>0</v>
      </c>
      <c r="AW41" s="277" t="str">
        <f t="shared" si="20"/>
        <v xml:space="preserve"> -</v>
      </c>
      <c r="AX41" s="48">
        <v>0</v>
      </c>
      <c r="AY41" s="54">
        <v>0</v>
      </c>
      <c r="AZ41" s="54">
        <v>0</v>
      </c>
      <c r="BA41" s="116" t="str">
        <f t="shared" si="21"/>
        <v xml:space="preserve"> -</v>
      </c>
      <c r="BB41" s="277" t="str">
        <f t="shared" si="22"/>
        <v xml:space="preserve"> -</v>
      </c>
      <c r="BC41" s="49">
        <v>0</v>
      </c>
      <c r="BD41" s="54">
        <v>0</v>
      </c>
      <c r="BE41" s="54">
        <v>0</v>
      </c>
      <c r="BF41" s="116" t="str">
        <f t="shared" si="23"/>
        <v xml:space="preserve"> -</v>
      </c>
      <c r="BG41" s="277" t="str">
        <f t="shared" si="24"/>
        <v xml:space="preserve"> -</v>
      </c>
      <c r="BH41" s="240">
        <f t="shared" si="25"/>
        <v>15000</v>
      </c>
      <c r="BI41" s="236">
        <f t="shared" si="26"/>
        <v>0</v>
      </c>
      <c r="BJ41" s="236">
        <f t="shared" si="27"/>
        <v>0</v>
      </c>
      <c r="BK41" s="381">
        <f t="shared" si="28"/>
        <v>0</v>
      </c>
      <c r="BL41" s="277" t="str">
        <f t="shared" si="29"/>
        <v xml:space="preserve"> -</v>
      </c>
      <c r="BM41" s="462" t="s">
        <v>1560</v>
      </c>
      <c r="BN41" s="186" t="s">
        <v>1259</v>
      </c>
      <c r="BO41" s="187" t="s">
        <v>1963</v>
      </c>
    </row>
    <row r="42" spans="2:67" ht="30" customHeight="1">
      <c r="B42" s="803"/>
      <c r="C42" s="871"/>
      <c r="D42" s="803"/>
      <c r="E42" s="804"/>
      <c r="F42" s="964"/>
      <c r="G42" s="849"/>
      <c r="H42" s="849"/>
      <c r="I42" s="704"/>
      <c r="J42" s="807"/>
      <c r="K42" s="808"/>
      <c r="L42" s="23" t="s">
        <v>739</v>
      </c>
      <c r="M42" s="123" t="s">
        <v>1219</v>
      </c>
      <c r="N42" s="23" t="s">
        <v>1602</v>
      </c>
      <c r="O42" s="34">
        <v>0</v>
      </c>
      <c r="P42" s="54">
        <v>1</v>
      </c>
      <c r="Q42" s="54">
        <v>0</v>
      </c>
      <c r="R42" s="308">
        <f t="shared" si="13"/>
        <v>0</v>
      </c>
      <c r="S42" s="54">
        <v>0</v>
      </c>
      <c r="T42" s="308">
        <f t="shared" si="14"/>
        <v>0</v>
      </c>
      <c r="U42" s="54">
        <v>1</v>
      </c>
      <c r="V42" s="310">
        <f t="shared" si="15"/>
        <v>1</v>
      </c>
      <c r="W42" s="41">
        <v>0</v>
      </c>
      <c r="X42" s="317">
        <f t="shared" si="16"/>
        <v>0</v>
      </c>
      <c r="Y42" s="48">
        <v>0</v>
      </c>
      <c r="Z42" s="54">
        <v>0</v>
      </c>
      <c r="AA42" s="54">
        <v>0</v>
      </c>
      <c r="AB42" s="43">
        <v>0</v>
      </c>
      <c r="AC42" s="233" t="str">
        <f t="shared" si="2"/>
        <v xml:space="preserve"> -</v>
      </c>
      <c r="AD42" s="568" t="str">
        <f t="shared" si="3"/>
        <v xml:space="preserve"> -</v>
      </c>
      <c r="AE42" s="79" t="str">
        <f t="shared" si="4"/>
        <v xml:space="preserve"> -</v>
      </c>
      <c r="AF42" s="568" t="str">
        <f t="shared" si="5"/>
        <v xml:space="preserve"> -</v>
      </c>
      <c r="AG42" s="79">
        <f t="shared" si="6"/>
        <v>0</v>
      </c>
      <c r="AH42" s="568">
        <f t="shared" si="7"/>
        <v>0</v>
      </c>
      <c r="AI42" s="79" t="str">
        <f t="shared" si="8"/>
        <v xml:space="preserve"> -</v>
      </c>
      <c r="AJ42" s="568" t="str">
        <f t="shared" si="9"/>
        <v xml:space="preserve"> -</v>
      </c>
      <c r="AK42" s="116">
        <f t="shared" si="10"/>
        <v>0</v>
      </c>
      <c r="AL42" s="926">
        <f t="shared" si="11"/>
        <v>0</v>
      </c>
      <c r="AM42" s="927">
        <f t="shared" si="12"/>
        <v>0</v>
      </c>
      <c r="AN42" s="48">
        <v>0</v>
      </c>
      <c r="AO42" s="54">
        <v>0</v>
      </c>
      <c r="AP42" s="54">
        <v>0</v>
      </c>
      <c r="AQ42" s="116" t="str">
        <f t="shared" si="17"/>
        <v xml:space="preserve"> -</v>
      </c>
      <c r="AR42" s="277" t="str">
        <f t="shared" si="18"/>
        <v xml:space="preserve"> -</v>
      </c>
      <c r="AS42" s="48">
        <v>0</v>
      </c>
      <c r="AT42" s="54">
        <v>0</v>
      </c>
      <c r="AU42" s="54">
        <v>0</v>
      </c>
      <c r="AV42" s="116" t="str">
        <f t="shared" si="19"/>
        <v xml:space="preserve"> -</v>
      </c>
      <c r="AW42" s="277" t="str">
        <f t="shared" si="20"/>
        <v xml:space="preserve"> -</v>
      </c>
      <c r="AX42" s="48">
        <v>0</v>
      </c>
      <c r="AY42" s="54">
        <v>0</v>
      </c>
      <c r="AZ42" s="54">
        <v>0</v>
      </c>
      <c r="BA42" s="116" t="str">
        <f t="shared" si="21"/>
        <v xml:space="preserve"> -</v>
      </c>
      <c r="BB42" s="277" t="str">
        <f t="shared" si="22"/>
        <v xml:space="preserve"> -</v>
      </c>
      <c r="BC42" s="49">
        <v>0</v>
      </c>
      <c r="BD42" s="54">
        <v>0</v>
      </c>
      <c r="BE42" s="54">
        <v>0</v>
      </c>
      <c r="BF42" s="116" t="str">
        <f t="shared" si="23"/>
        <v xml:space="preserve"> -</v>
      </c>
      <c r="BG42" s="277" t="str">
        <f t="shared" si="24"/>
        <v xml:space="preserve"> -</v>
      </c>
      <c r="BH42" s="240">
        <f t="shared" si="25"/>
        <v>0</v>
      </c>
      <c r="BI42" s="236">
        <f t="shared" si="26"/>
        <v>0</v>
      </c>
      <c r="BJ42" s="236">
        <f t="shared" si="27"/>
        <v>0</v>
      </c>
      <c r="BK42" s="381" t="str">
        <f t="shared" si="28"/>
        <v xml:space="preserve"> -</v>
      </c>
      <c r="BL42" s="277" t="str">
        <f t="shared" si="29"/>
        <v xml:space="preserve"> -</v>
      </c>
      <c r="BM42" s="462" t="s">
        <v>1574</v>
      </c>
      <c r="BN42" s="186" t="s">
        <v>1259</v>
      </c>
      <c r="BO42" s="187" t="s">
        <v>1963</v>
      </c>
    </row>
    <row r="43" spans="2:67" ht="45.75" customHeight="1">
      <c r="B43" s="803"/>
      <c r="C43" s="871"/>
      <c r="D43" s="803"/>
      <c r="E43" s="804"/>
      <c r="F43" s="964"/>
      <c r="G43" s="849"/>
      <c r="H43" s="849"/>
      <c r="I43" s="704"/>
      <c r="J43" s="807"/>
      <c r="K43" s="808"/>
      <c r="L43" s="23" t="s">
        <v>740</v>
      </c>
      <c r="M43" s="123">
        <v>0</v>
      </c>
      <c r="N43" s="23" t="s">
        <v>1603</v>
      </c>
      <c r="O43" s="34">
        <v>0</v>
      </c>
      <c r="P43" s="54">
        <v>30</v>
      </c>
      <c r="Q43" s="54">
        <v>2</v>
      </c>
      <c r="R43" s="308">
        <f t="shared" si="13"/>
        <v>6.6666666666666666E-2</v>
      </c>
      <c r="S43" s="54">
        <v>9</v>
      </c>
      <c r="T43" s="308">
        <f t="shared" si="14"/>
        <v>0.3</v>
      </c>
      <c r="U43" s="54">
        <v>9</v>
      </c>
      <c r="V43" s="310">
        <f t="shared" si="15"/>
        <v>0.3</v>
      </c>
      <c r="W43" s="41">
        <v>10</v>
      </c>
      <c r="X43" s="317">
        <f t="shared" si="16"/>
        <v>0.33333333333333331</v>
      </c>
      <c r="Y43" s="48">
        <v>2</v>
      </c>
      <c r="Z43" s="54">
        <v>0</v>
      </c>
      <c r="AA43" s="54">
        <v>0</v>
      </c>
      <c r="AB43" s="43">
        <v>0</v>
      </c>
      <c r="AC43" s="233">
        <f t="shared" si="2"/>
        <v>1</v>
      </c>
      <c r="AD43" s="568">
        <f t="shared" si="3"/>
        <v>1</v>
      </c>
      <c r="AE43" s="79">
        <f t="shared" si="4"/>
        <v>0</v>
      </c>
      <c r="AF43" s="568">
        <f t="shared" si="5"/>
        <v>0</v>
      </c>
      <c r="AG43" s="79">
        <f t="shared" si="6"/>
        <v>0</v>
      </c>
      <c r="AH43" s="568">
        <f t="shared" si="7"/>
        <v>0</v>
      </c>
      <c r="AI43" s="79">
        <f t="shared" si="8"/>
        <v>0</v>
      </c>
      <c r="AJ43" s="568">
        <f t="shared" si="9"/>
        <v>0</v>
      </c>
      <c r="AK43" s="116">
        <f t="shared" si="10"/>
        <v>6.6666666666666666E-2</v>
      </c>
      <c r="AL43" s="926">
        <f t="shared" si="11"/>
        <v>6.6666666666666666E-2</v>
      </c>
      <c r="AM43" s="927">
        <f t="shared" si="12"/>
        <v>6.6666666666666666E-2</v>
      </c>
      <c r="AN43" s="48">
        <v>2800</v>
      </c>
      <c r="AO43" s="54">
        <v>0</v>
      </c>
      <c r="AP43" s="54">
        <v>0</v>
      </c>
      <c r="AQ43" s="116">
        <f t="shared" si="17"/>
        <v>0</v>
      </c>
      <c r="AR43" s="277" t="str">
        <f t="shared" si="18"/>
        <v xml:space="preserve"> -</v>
      </c>
      <c r="AS43" s="48">
        <v>30000</v>
      </c>
      <c r="AT43" s="54">
        <v>0</v>
      </c>
      <c r="AU43" s="54">
        <v>0</v>
      </c>
      <c r="AV43" s="116">
        <f t="shared" si="19"/>
        <v>0</v>
      </c>
      <c r="AW43" s="277" t="str">
        <f t="shared" si="20"/>
        <v xml:space="preserve"> -</v>
      </c>
      <c r="AX43" s="48">
        <v>0</v>
      </c>
      <c r="AY43" s="54">
        <v>0</v>
      </c>
      <c r="AZ43" s="54">
        <v>0</v>
      </c>
      <c r="BA43" s="116" t="str">
        <f t="shared" si="21"/>
        <v xml:space="preserve"> -</v>
      </c>
      <c r="BB43" s="277" t="str">
        <f t="shared" si="22"/>
        <v xml:space="preserve"> -</v>
      </c>
      <c r="BC43" s="49">
        <v>0</v>
      </c>
      <c r="BD43" s="54">
        <v>0</v>
      </c>
      <c r="BE43" s="54">
        <v>0</v>
      </c>
      <c r="BF43" s="116" t="str">
        <f t="shared" si="23"/>
        <v xml:space="preserve"> -</v>
      </c>
      <c r="BG43" s="277" t="str">
        <f t="shared" si="24"/>
        <v xml:space="preserve"> -</v>
      </c>
      <c r="BH43" s="240">
        <f t="shared" si="25"/>
        <v>32800</v>
      </c>
      <c r="BI43" s="236">
        <f t="shared" si="26"/>
        <v>0</v>
      </c>
      <c r="BJ43" s="236">
        <f t="shared" si="27"/>
        <v>0</v>
      </c>
      <c r="BK43" s="381">
        <f t="shared" si="28"/>
        <v>0</v>
      </c>
      <c r="BL43" s="277" t="str">
        <f t="shared" si="29"/>
        <v xml:space="preserve"> -</v>
      </c>
      <c r="BM43" s="462" t="s">
        <v>1560</v>
      </c>
      <c r="BN43" s="186" t="s">
        <v>1259</v>
      </c>
      <c r="BO43" s="187" t="s">
        <v>1963</v>
      </c>
    </row>
    <row r="44" spans="2:67" ht="45.75" customHeight="1">
      <c r="B44" s="803"/>
      <c r="C44" s="871"/>
      <c r="D44" s="803"/>
      <c r="E44" s="804"/>
      <c r="F44" s="964"/>
      <c r="G44" s="849"/>
      <c r="H44" s="849"/>
      <c r="I44" s="704"/>
      <c r="J44" s="807"/>
      <c r="K44" s="808"/>
      <c r="L44" s="23" t="s">
        <v>741</v>
      </c>
      <c r="M44" s="123" t="s">
        <v>1219</v>
      </c>
      <c r="N44" s="23" t="s">
        <v>1604</v>
      </c>
      <c r="O44" s="34">
        <v>0</v>
      </c>
      <c r="P44" s="54">
        <v>1</v>
      </c>
      <c r="Q44" s="54">
        <v>0</v>
      </c>
      <c r="R44" s="308">
        <f t="shared" si="13"/>
        <v>0</v>
      </c>
      <c r="S44" s="54">
        <v>0</v>
      </c>
      <c r="T44" s="308">
        <f t="shared" si="14"/>
        <v>0</v>
      </c>
      <c r="U44" s="54">
        <v>1</v>
      </c>
      <c r="V44" s="310">
        <f t="shared" si="15"/>
        <v>1</v>
      </c>
      <c r="W44" s="41">
        <v>0</v>
      </c>
      <c r="X44" s="317">
        <f t="shared" si="16"/>
        <v>0</v>
      </c>
      <c r="Y44" s="48">
        <v>0</v>
      </c>
      <c r="Z44" s="54">
        <v>0</v>
      </c>
      <c r="AA44" s="54">
        <v>0</v>
      </c>
      <c r="AB44" s="43">
        <v>0</v>
      </c>
      <c r="AC44" s="233" t="str">
        <f t="shared" si="2"/>
        <v xml:space="preserve"> -</v>
      </c>
      <c r="AD44" s="568" t="str">
        <f t="shared" si="3"/>
        <v xml:space="preserve"> -</v>
      </c>
      <c r="AE44" s="79" t="str">
        <f t="shared" si="4"/>
        <v xml:space="preserve"> -</v>
      </c>
      <c r="AF44" s="568" t="str">
        <f t="shared" si="5"/>
        <v xml:space="preserve"> -</v>
      </c>
      <c r="AG44" s="79">
        <f t="shared" si="6"/>
        <v>0</v>
      </c>
      <c r="AH44" s="568">
        <f t="shared" si="7"/>
        <v>0</v>
      </c>
      <c r="AI44" s="79" t="str">
        <f t="shared" si="8"/>
        <v xml:space="preserve"> -</v>
      </c>
      <c r="AJ44" s="568" t="str">
        <f t="shared" si="9"/>
        <v xml:space="preserve"> -</v>
      </c>
      <c r="AK44" s="116">
        <f t="shared" si="10"/>
        <v>0</v>
      </c>
      <c r="AL44" s="926">
        <f t="shared" si="11"/>
        <v>0</v>
      </c>
      <c r="AM44" s="927">
        <f t="shared" si="12"/>
        <v>0</v>
      </c>
      <c r="AN44" s="48">
        <v>0</v>
      </c>
      <c r="AO44" s="54">
        <v>0</v>
      </c>
      <c r="AP44" s="54">
        <v>0</v>
      </c>
      <c r="AQ44" s="116" t="str">
        <f t="shared" si="17"/>
        <v xml:space="preserve"> -</v>
      </c>
      <c r="AR44" s="277" t="str">
        <f t="shared" si="18"/>
        <v xml:space="preserve"> -</v>
      </c>
      <c r="AS44" s="48">
        <v>0</v>
      </c>
      <c r="AT44" s="54">
        <v>0</v>
      </c>
      <c r="AU44" s="54">
        <v>0</v>
      </c>
      <c r="AV44" s="116" t="str">
        <f t="shared" si="19"/>
        <v xml:space="preserve"> -</v>
      </c>
      <c r="AW44" s="277" t="str">
        <f t="shared" si="20"/>
        <v xml:space="preserve"> -</v>
      </c>
      <c r="AX44" s="48">
        <v>0</v>
      </c>
      <c r="AY44" s="54">
        <v>0</v>
      </c>
      <c r="AZ44" s="54">
        <v>0</v>
      </c>
      <c r="BA44" s="116" t="str">
        <f t="shared" si="21"/>
        <v xml:space="preserve"> -</v>
      </c>
      <c r="BB44" s="277" t="str">
        <f t="shared" si="22"/>
        <v xml:space="preserve"> -</v>
      </c>
      <c r="BC44" s="49">
        <v>0</v>
      </c>
      <c r="BD44" s="54">
        <v>0</v>
      </c>
      <c r="BE44" s="54">
        <v>0</v>
      </c>
      <c r="BF44" s="116" t="str">
        <f t="shared" si="23"/>
        <v xml:space="preserve"> -</v>
      </c>
      <c r="BG44" s="277" t="str">
        <f t="shared" si="24"/>
        <v xml:space="preserve"> -</v>
      </c>
      <c r="BH44" s="240">
        <f t="shared" si="25"/>
        <v>0</v>
      </c>
      <c r="BI44" s="236">
        <f t="shared" si="26"/>
        <v>0</v>
      </c>
      <c r="BJ44" s="236">
        <f t="shared" si="27"/>
        <v>0</v>
      </c>
      <c r="BK44" s="381" t="str">
        <f t="shared" si="28"/>
        <v xml:space="preserve"> -</v>
      </c>
      <c r="BL44" s="277" t="str">
        <f t="shared" si="29"/>
        <v xml:space="preserve"> -</v>
      </c>
      <c r="BM44" s="462" t="s">
        <v>1560</v>
      </c>
      <c r="BN44" s="186" t="s">
        <v>1259</v>
      </c>
      <c r="BO44" s="187" t="s">
        <v>1963</v>
      </c>
    </row>
    <row r="45" spans="2:67" ht="30" customHeight="1">
      <c r="B45" s="803"/>
      <c r="C45" s="871"/>
      <c r="D45" s="803"/>
      <c r="E45" s="804"/>
      <c r="F45" s="964"/>
      <c r="G45" s="849"/>
      <c r="H45" s="849"/>
      <c r="I45" s="704"/>
      <c r="J45" s="807"/>
      <c r="K45" s="808"/>
      <c r="L45" s="23" t="s">
        <v>742</v>
      </c>
      <c r="M45" s="206" t="s">
        <v>1982</v>
      </c>
      <c r="N45" s="23" t="s">
        <v>1605</v>
      </c>
      <c r="O45" s="34">
        <v>5</v>
      </c>
      <c r="P45" s="54">
        <v>5</v>
      </c>
      <c r="Q45" s="54">
        <v>1</v>
      </c>
      <c r="R45" s="308">
        <f t="shared" si="13"/>
        <v>0.2</v>
      </c>
      <c r="S45" s="54">
        <v>1</v>
      </c>
      <c r="T45" s="308">
        <f t="shared" si="14"/>
        <v>0.2</v>
      </c>
      <c r="U45" s="54">
        <v>1</v>
      </c>
      <c r="V45" s="310">
        <f t="shared" si="15"/>
        <v>0.2</v>
      </c>
      <c r="W45" s="41">
        <v>2</v>
      </c>
      <c r="X45" s="317">
        <f t="shared" si="16"/>
        <v>0.4</v>
      </c>
      <c r="Y45" s="48">
        <v>1</v>
      </c>
      <c r="Z45" s="54">
        <v>0</v>
      </c>
      <c r="AA45" s="54">
        <v>0</v>
      </c>
      <c r="AB45" s="43">
        <v>0</v>
      </c>
      <c r="AC45" s="233">
        <f t="shared" si="2"/>
        <v>1</v>
      </c>
      <c r="AD45" s="568">
        <f t="shared" si="3"/>
        <v>1</v>
      </c>
      <c r="AE45" s="79">
        <f t="shared" si="4"/>
        <v>0</v>
      </c>
      <c r="AF45" s="568">
        <f t="shared" si="5"/>
        <v>0</v>
      </c>
      <c r="AG45" s="79">
        <f t="shared" si="6"/>
        <v>0</v>
      </c>
      <c r="AH45" s="568">
        <f t="shared" si="7"/>
        <v>0</v>
      </c>
      <c r="AI45" s="79">
        <f t="shared" si="8"/>
        <v>0</v>
      </c>
      <c r="AJ45" s="568">
        <f t="shared" si="9"/>
        <v>0</v>
      </c>
      <c r="AK45" s="116">
        <f t="shared" si="10"/>
        <v>0.2</v>
      </c>
      <c r="AL45" s="926">
        <f t="shared" si="11"/>
        <v>0.2</v>
      </c>
      <c r="AM45" s="927">
        <f t="shared" si="12"/>
        <v>0.2</v>
      </c>
      <c r="AN45" s="48">
        <v>4593380</v>
      </c>
      <c r="AO45" s="54">
        <v>3343346</v>
      </c>
      <c r="AP45" s="54">
        <v>0</v>
      </c>
      <c r="AQ45" s="116">
        <f t="shared" si="17"/>
        <v>0.72786183594651432</v>
      </c>
      <c r="AR45" s="277" t="str">
        <f t="shared" si="18"/>
        <v xml:space="preserve"> -</v>
      </c>
      <c r="AS45" s="48">
        <v>5247145</v>
      </c>
      <c r="AT45" s="54">
        <v>152520</v>
      </c>
      <c r="AU45" s="54">
        <v>0</v>
      </c>
      <c r="AV45" s="116">
        <f t="shared" si="19"/>
        <v>2.9067235610984642E-2</v>
      </c>
      <c r="AW45" s="277" t="str">
        <f t="shared" si="20"/>
        <v xml:space="preserve"> -</v>
      </c>
      <c r="AX45" s="48">
        <v>600000</v>
      </c>
      <c r="AY45" s="54">
        <v>0</v>
      </c>
      <c r="AZ45" s="54">
        <v>0</v>
      </c>
      <c r="BA45" s="116">
        <f t="shared" si="21"/>
        <v>0</v>
      </c>
      <c r="BB45" s="277" t="str">
        <f t="shared" si="22"/>
        <v xml:space="preserve"> -</v>
      </c>
      <c r="BC45" s="49">
        <v>1200000</v>
      </c>
      <c r="BD45" s="54">
        <v>0</v>
      </c>
      <c r="BE45" s="54">
        <v>0</v>
      </c>
      <c r="BF45" s="116">
        <f t="shared" si="23"/>
        <v>0</v>
      </c>
      <c r="BG45" s="277" t="str">
        <f t="shared" si="24"/>
        <v xml:space="preserve"> -</v>
      </c>
      <c r="BH45" s="240">
        <f t="shared" si="25"/>
        <v>11640525</v>
      </c>
      <c r="BI45" s="236">
        <f t="shared" si="26"/>
        <v>3495866</v>
      </c>
      <c r="BJ45" s="236">
        <f t="shared" si="27"/>
        <v>0</v>
      </c>
      <c r="BK45" s="381">
        <f t="shared" si="28"/>
        <v>0.30031858528717564</v>
      </c>
      <c r="BL45" s="277" t="str">
        <f t="shared" si="29"/>
        <v xml:space="preserve"> -</v>
      </c>
      <c r="BM45" s="462" t="s">
        <v>1560</v>
      </c>
      <c r="BN45" s="186" t="s">
        <v>1259</v>
      </c>
      <c r="BO45" s="187" t="s">
        <v>756</v>
      </c>
    </row>
    <row r="46" spans="2:67" ht="30" customHeight="1">
      <c r="B46" s="803"/>
      <c r="C46" s="871"/>
      <c r="D46" s="803"/>
      <c r="E46" s="804"/>
      <c r="F46" s="964"/>
      <c r="G46" s="849"/>
      <c r="H46" s="849"/>
      <c r="I46" s="704"/>
      <c r="J46" s="807"/>
      <c r="K46" s="808"/>
      <c r="L46" s="110" t="s">
        <v>743</v>
      </c>
      <c r="M46" s="206" t="s">
        <v>1983</v>
      </c>
      <c r="N46" s="110" t="s">
        <v>1606</v>
      </c>
      <c r="O46" s="34">
        <v>0</v>
      </c>
      <c r="P46" s="54">
        <v>800</v>
      </c>
      <c r="Q46" s="54">
        <v>800</v>
      </c>
      <c r="R46" s="308">
        <v>0.25</v>
      </c>
      <c r="S46" s="54">
        <v>800</v>
      </c>
      <c r="T46" s="308">
        <v>0.25</v>
      </c>
      <c r="U46" s="54">
        <v>800</v>
      </c>
      <c r="V46" s="310">
        <v>0.25</v>
      </c>
      <c r="W46" s="41">
        <v>800</v>
      </c>
      <c r="X46" s="317">
        <v>0.25</v>
      </c>
      <c r="Y46" s="48">
        <v>5</v>
      </c>
      <c r="Z46" s="54">
        <v>520</v>
      </c>
      <c r="AA46" s="54">
        <v>0</v>
      </c>
      <c r="AB46" s="43">
        <v>0</v>
      </c>
      <c r="AC46" s="233">
        <f>+Q46/Y46</f>
        <v>160</v>
      </c>
      <c r="AD46" s="568">
        <f t="shared" si="3"/>
        <v>1</v>
      </c>
      <c r="AE46" s="79">
        <f t="shared" si="4"/>
        <v>0.65</v>
      </c>
      <c r="AF46" s="568">
        <f t="shared" si="5"/>
        <v>0.65</v>
      </c>
      <c r="AG46" s="79">
        <f t="shared" si="6"/>
        <v>0</v>
      </c>
      <c r="AH46" s="568">
        <f t="shared" si="7"/>
        <v>0</v>
      </c>
      <c r="AI46" s="79">
        <f t="shared" si="8"/>
        <v>0</v>
      </c>
      <c r="AJ46" s="568">
        <f t="shared" si="9"/>
        <v>0</v>
      </c>
      <c r="AK46" s="116">
        <v>0.25</v>
      </c>
      <c r="AL46" s="926">
        <f t="shared" si="11"/>
        <v>0.25</v>
      </c>
      <c r="AM46" s="927">
        <f t="shared" si="12"/>
        <v>0.25</v>
      </c>
      <c r="AN46" s="48">
        <v>669138</v>
      </c>
      <c r="AO46" s="54">
        <v>509588</v>
      </c>
      <c r="AP46" s="54">
        <v>0</v>
      </c>
      <c r="AQ46" s="116">
        <f t="shared" si="17"/>
        <v>0.76155890115342428</v>
      </c>
      <c r="AR46" s="277" t="str">
        <f t="shared" si="18"/>
        <v xml:space="preserve"> -</v>
      </c>
      <c r="AS46" s="48">
        <v>647333</v>
      </c>
      <c r="AT46" s="54">
        <v>592000</v>
      </c>
      <c r="AU46" s="54">
        <v>0</v>
      </c>
      <c r="AV46" s="116">
        <f t="shared" si="19"/>
        <v>0.91452158317280285</v>
      </c>
      <c r="AW46" s="277" t="str">
        <f t="shared" si="20"/>
        <v xml:space="preserve"> -</v>
      </c>
      <c r="AX46" s="48">
        <v>540000</v>
      </c>
      <c r="AY46" s="54">
        <v>0</v>
      </c>
      <c r="AZ46" s="54">
        <v>0</v>
      </c>
      <c r="BA46" s="116">
        <f t="shared" si="21"/>
        <v>0</v>
      </c>
      <c r="BB46" s="277" t="str">
        <f t="shared" si="22"/>
        <v xml:space="preserve"> -</v>
      </c>
      <c r="BC46" s="49">
        <v>540000</v>
      </c>
      <c r="BD46" s="54">
        <v>0</v>
      </c>
      <c r="BE46" s="54">
        <v>0</v>
      </c>
      <c r="BF46" s="116">
        <f t="shared" si="23"/>
        <v>0</v>
      </c>
      <c r="BG46" s="277" t="str">
        <f t="shared" si="24"/>
        <v xml:space="preserve"> -</v>
      </c>
      <c r="BH46" s="240">
        <f t="shared" si="25"/>
        <v>2396471</v>
      </c>
      <c r="BI46" s="236">
        <f t="shared" si="26"/>
        <v>1101588</v>
      </c>
      <c r="BJ46" s="236">
        <f t="shared" si="27"/>
        <v>0</v>
      </c>
      <c r="BK46" s="381">
        <f t="shared" si="28"/>
        <v>0.45967090776395791</v>
      </c>
      <c r="BL46" s="277" t="str">
        <f t="shared" si="29"/>
        <v xml:space="preserve"> -</v>
      </c>
      <c r="BM46" s="462" t="s">
        <v>1384</v>
      </c>
      <c r="BN46" s="186" t="s">
        <v>1259</v>
      </c>
      <c r="BO46" s="187" t="s">
        <v>756</v>
      </c>
    </row>
    <row r="47" spans="2:67" ht="30" customHeight="1">
      <c r="B47" s="803"/>
      <c r="C47" s="871"/>
      <c r="D47" s="803"/>
      <c r="E47" s="804"/>
      <c r="F47" s="964"/>
      <c r="G47" s="849"/>
      <c r="H47" s="849"/>
      <c r="I47" s="704"/>
      <c r="J47" s="807"/>
      <c r="K47" s="808"/>
      <c r="L47" s="110" t="s">
        <v>744</v>
      </c>
      <c r="M47" s="206" t="s">
        <v>1983</v>
      </c>
      <c r="N47" s="110" t="s">
        <v>1607</v>
      </c>
      <c r="O47" s="34">
        <v>0</v>
      </c>
      <c r="P47" s="54">
        <v>400</v>
      </c>
      <c r="Q47" s="54">
        <v>400</v>
      </c>
      <c r="R47" s="308">
        <v>0.25</v>
      </c>
      <c r="S47" s="54">
        <v>400</v>
      </c>
      <c r="T47" s="308">
        <v>0.25</v>
      </c>
      <c r="U47" s="54">
        <v>400</v>
      </c>
      <c r="V47" s="310">
        <v>0.25</v>
      </c>
      <c r="W47" s="41">
        <v>400</v>
      </c>
      <c r="X47" s="317">
        <v>0.25</v>
      </c>
      <c r="Y47" s="48">
        <v>8</v>
      </c>
      <c r="Z47" s="54">
        <v>10</v>
      </c>
      <c r="AA47" s="54">
        <v>0</v>
      </c>
      <c r="AB47" s="43">
        <v>0</v>
      </c>
      <c r="AC47" s="233">
        <f>+Q47/Y47</f>
        <v>50</v>
      </c>
      <c r="AD47" s="568">
        <f t="shared" si="3"/>
        <v>1</v>
      </c>
      <c r="AE47" s="79">
        <f t="shared" si="4"/>
        <v>2.5000000000000001E-2</v>
      </c>
      <c r="AF47" s="568">
        <f t="shared" si="5"/>
        <v>2.5000000000000001E-2</v>
      </c>
      <c r="AG47" s="79">
        <f t="shared" si="6"/>
        <v>0</v>
      </c>
      <c r="AH47" s="568">
        <f t="shared" si="7"/>
        <v>0</v>
      </c>
      <c r="AI47" s="79">
        <f t="shared" si="8"/>
        <v>0</v>
      </c>
      <c r="AJ47" s="568">
        <f t="shared" si="9"/>
        <v>0</v>
      </c>
      <c r="AK47" s="116">
        <v>0.25</v>
      </c>
      <c r="AL47" s="926">
        <f t="shared" si="11"/>
        <v>0.25</v>
      </c>
      <c r="AM47" s="927">
        <f t="shared" si="12"/>
        <v>0.25</v>
      </c>
      <c r="AN47" s="48">
        <v>669138</v>
      </c>
      <c r="AO47" s="54">
        <v>509588</v>
      </c>
      <c r="AP47" s="54">
        <v>0</v>
      </c>
      <c r="AQ47" s="116">
        <f t="shared" si="17"/>
        <v>0.76155890115342428</v>
      </c>
      <c r="AR47" s="277" t="str">
        <f t="shared" si="18"/>
        <v xml:space="preserve"> -</v>
      </c>
      <c r="AS47" s="48">
        <v>647333</v>
      </c>
      <c r="AT47" s="54">
        <v>592000</v>
      </c>
      <c r="AU47" s="54">
        <v>0</v>
      </c>
      <c r="AV47" s="116">
        <f t="shared" si="19"/>
        <v>0.91452158317280285</v>
      </c>
      <c r="AW47" s="277" t="str">
        <f t="shared" si="20"/>
        <v xml:space="preserve"> -</v>
      </c>
      <c r="AX47" s="48">
        <v>540000</v>
      </c>
      <c r="AY47" s="54">
        <v>0</v>
      </c>
      <c r="AZ47" s="54">
        <v>0</v>
      </c>
      <c r="BA47" s="116">
        <f t="shared" si="21"/>
        <v>0</v>
      </c>
      <c r="BB47" s="277" t="str">
        <f t="shared" si="22"/>
        <v xml:space="preserve"> -</v>
      </c>
      <c r="BC47" s="49">
        <v>540000</v>
      </c>
      <c r="BD47" s="54">
        <v>0</v>
      </c>
      <c r="BE47" s="54">
        <v>0</v>
      </c>
      <c r="BF47" s="116">
        <f t="shared" si="23"/>
        <v>0</v>
      </c>
      <c r="BG47" s="277" t="str">
        <f t="shared" si="24"/>
        <v xml:space="preserve"> -</v>
      </c>
      <c r="BH47" s="240">
        <f t="shared" si="25"/>
        <v>2396471</v>
      </c>
      <c r="BI47" s="236">
        <f t="shared" si="26"/>
        <v>1101588</v>
      </c>
      <c r="BJ47" s="236">
        <f t="shared" si="27"/>
        <v>0</v>
      </c>
      <c r="BK47" s="381">
        <f t="shared" si="28"/>
        <v>0.45967090776395791</v>
      </c>
      <c r="BL47" s="277" t="str">
        <f t="shared" si="29"/>
        <v xml:space="preserve"> -</v>
      </c>
      <c r="BM47" s="462" t="s">
        <v>1384</v>
      </c>
      <c r="BN47" s="186" t="s">
        <v>1259</v>
      </c>
      <c r="BO47" s="187" t="s">
        <v>756</v>
      </c>
    </row>
    <row r="48" spans="2:67" ht="30" customHeight="1">
      <c r="B48" s="803"/>
      <c r="C48" s="871"/>
      <c r="D48" s="803"/>
      <c r="E48" s="804"/>
      <c r="F48" s="964"/>
      <c r="G48" s="849"/>
      <c r="H48" s="849"/>
      <c r="I48" s="704"/>
      <c r="J48" s="807"/>
      <c r="K48" s="808"/>
      <c r="L48" s="110" t="s">
        <v>745</v>
      </c>
      <c r="M48" s="206" t="s">
        <v>1983</v>
      </c>
      <c r="N48" s="110" t="s">
        <v>1608</v>
      </c>
      <c r="O48" s="34">
        <v>0</v>
      </c>
      <c r="P48" s="54">
        <v>2000</v>
      </c>
      <c r="Q48" s="54">
        <v>2000</v>
      </c>
      <c r="R48" s="308">
        <v>0.25</v>
      </c>
      <c r="S48" s="54">
        <v>2000</v>
      </c>
      <c r="T48" s="308">
        <v>0.25</v>
      </c>
      <c r="U48" s="54">
        <v>2000</v>
      </c>
      <c r="V48" s="310">
        <v>0.25</v>
      </c>
      <c r="W48" s="41">
        <v>2000</v>
      </c>
      <c r="X48" s="317">
        <v>0.25</v>
      </c>
      <c r="Y48" s="48">
        <v>20</v>
      </c>
      <c r="Z48" s="54">
        <v>31</v>
      </c>
      <c r="AA48" s="54">
        <v>0</v>
      </c>
      <c r="AB48" s="43">
        <v>0</v>
      </c>
      <c r="AC48" s="233">
        <f>+Q48/Y48</f>
        <v>100</v>
      </c>
      <c r="AD48" s="568">
        <f t="shared" si="3"/>
        <v>1</v>
      </c>
      <c r="AE48" s="79">
        <f t="shared" si="4"/>
        <v>1.55E-2</v>
      </c>
      <c r="AF48" s="568">
        <f t="shared" si="5"/>
        <v>1.55E-2</v>
      </c>
      <c r="AG48" s="79">
        <f t="shared" si="6"/>
        <v>0</v>
      </c>
      <c r="AH48" s="568">
        <f t="shared" si="7"/>
        <v>0</v>
      </c>
      <c r="AI48" s="79">
        <f t="shared" si="8"/>
        <v>0</v>
      </c>
      <c r="AJ48" s="568">
        <f t="shared" si="9"/>
        <v>0</v>
      </c>
      <c r="AK48" s="116">
        <v>0.25</v>
      </c>
      <c r="AL48" s="926">
        <f t="shared" si="11"/>
        <v>0.25</v>
      </c>
      <c r="AM48" s="927">
        <f t="shared" si="12"/>
        <v>0.25</v>
      </c>
      <c r="AN48" s="48">
        <v>669138</v>
      </c>
      <c r="AO48" s="54">
        <v>509588</v>
      </c>
      <c r="AP48" s="54">
        <v>0</v>
      </c>
      <c r="AQ48" s="116">
        <f t="shared" si="17"/>
        <v>0.76155890115342428</v>
      </c>
      <c r="AR48" s="277" t="str">
        <f t="shared" si="18"/>
        <v xml:space="preserve"> -</v>
      </c>
      <c r="AS48" s="48">
        <v>647333</v>
      </c>
      <c r="AT48" s="54">
        <v>592000</v>
      </c>
      <c r="AU48" s="54">
        <v>0</v>
      </c>
      <c r="AV48" s="116">
        <f t="shared" si="19"/>
        <v>0.91452158317280285</v>
      </c>
      <c r="AW48" s="277" t="str">
        <f t="shared" si="20"/>
        <v xml:space="preserve"> -</v>
      </c>
      <c r="AX48" s="48">
        <v>540000</v>
      </c>
      <c r="AY48" s="54">
        <v>0</v>
      </c>
      <c r="AZ48" s="54">
        <v>0</v>
      </c>
      <c r="BA48" s="116">
        <f t="shared" si="21"/>
        <v>0</v>
      </c>
      <c r="BB48" s="277" t="str">
        <f t="shared" si="22"/>
        <v xml:space="preserve"> -</v>
      </c>
      <c r="BC48" s="49">
        <v>540000</v>
      </c>
      <c r="BD48" s="54">
        <v>0</v>
      </c>
      <c r="BE48" s="54">
        <v>0</v>
      </c>
      <c r="BF48" s="116">
        <f t="shared" si="23"/>
        <v>0</v>
      </c>
      <c r="BG48" s="277" t="str">
        <f t="shared" si="24"/>
        <v xml:space="preserve"> -</v>
      </c>
      <c r="BH48" s="240">
        <f t="shared" si="25"/>
        <v>2396471</v>
      </c>
      <c r="BI48" s="236">
        <f t="shared" si="26"/>
        <v>1101588</v>
      </c>
      <c r="BJ48" s="236">
        <f t="shared" si="27"/>
        <v>0</v>
      </c>
      <c r="BK48" s="381">
        <f t="shared" si="28"/>
        <v>0.45967090776395791</v>
      </c>
      <c r="BL48" s="277" t="str">
        <f t="shared" si="29"/>
        <v xml:space="preserve"> -</v>
      </c>
      <c r="BM48" s="462" t="s">
        <v>1384</v>
      </c>
      <c r="BN48" s="186" t="s">
        <v>1259</v>
      </c>
      <c r="BO48" s="187" t="s">
        <v>756</v>
      </c>
    </row>
    <row r="49" spans="2:67" ht="30" customHeight="1">
      <c r="B49" s="803"/>
      <c r="C49" s="871"/>
      <c r="D49" s="803"/>
      <c r="E49" s="804"/>
      <c r="F49" s="964" t="s">
        <v>761</v>
      </c>
      <c r="G49" s="946">
        <v>0.52</v>
      </c>
      <c r="H49" s="946">
        <v>0.52</v>
      </c>
      <c r="I49" s="947">
        <f>+H49</f>
        <v>0.52</v>
      </c>
      <c r="J49" s="807"/>
      <c r="K49" s="808"/>
      <c r="L49" s="110" t="s">
        <v>746</v>
      </c>
      <c r="M49" s="968" t="s">
        <v>1984</v>
      </c>
      <c r="N49" s="110" t="s">
        <v>1609</v>
      </c>
      <c r="O49" s="37">
        <v>1</v>
      </c>
      <c r="P49" s="79">
        <v>1</v>
      </c>
      <c r="Q49" s="79">
        <v>1</v>
      </c>
      <c r="R49" s="308">
        <v>0.5</v>
      </c>
      <c r="S49" s="79">
        <v>1</v>
      </c>
      <c r="T49" s="308">
        <v>0.5</v>
      </c>
      <c r="U49" s="79">
        <v>0</v>
      </c>
      <c r="V49" s="310">
        <f t="shared" si="15"/>
        <v>0</v>
      </c>
      <c r="W49" s="116">
        <v>0</v>
      </c>
      <c r="X49" s="317">
        <f t="shared" si="16"/>
        <v>0</v>
      </c>
      <c r="Y49" s="233">
        <v>1</v>
      </c>
      <c r="Z49" s="79">
        <v>1</v>
      </c>
      <c r="AA49" s="79">
        <v>0</v>
      </c>
      <c r="AB49" s="65">
        <v>0</v>
      </c>
      <c r="AC49" s="233">
        <f t="shared" si="2"/>
        <v>1</v>
      </c>
      <c r="AD49" s="568">
        <f t="shared" si="3"/>
        <v>1</v>
      </c>
      <c r="AE49" s="79">
        <f t="shared" si="4"/>
        <v>1</v>
      </c>
      <c r="AF49" s="568">
        <f t="shared" si="5"/>
        <v>1</v>
      </c>
      <c r="AG49" s="79" t="str">
        <f t="shared" si="6"/>
        <v xml:space="preserve"> -</v>
      </c>
      <c r="AH49" s="568" t="str">
        <f t="shared" si="7"/>
        <v xml:space="preserve"> -</v>
      </c>
      <c r="AI49" s="79" t="str">
        <f t="shared" si="8"/>
        <v xml:space="preserve"> -</v>
      </c>
      <c r="AJ49" s="568" t="str">
        <f t="shared" si="9"/>
        <v xml:space="preserve"> -</v>
      </c>
      <c r="AK49" s="116">
        <f>+SUM(Y49:Z49)/P49</f>
        <v>2</v>
      </c>
      <c r="AL49" s="926">
        <f t="shared" si="11"/>
        <v>1</v>
      </c>
      <c r="AM49" s="927">
        <f t="shared" si="12"/>
        <v>1</v>
      </c>
      <c r="AN49" s="48">
        <v>5250000</v>
      </c>
      <c r="AO49" s="54">
        <v>5246000</v>
      </c>
      <c r="AP49" s="54">
        <v>0</v>
      </c>
      <c r="AQ49" s="116">
        <f t="shared" si="17"/>
        <v>0.99923809523809526</v>
      </c>
      <c r="AR49" s="277" t="str">
        <f t="shared" si="18"/>
        <v xml:space="preserve"> -</v>
      </c>
      <c r="AS49" s="48">
        <v>5432000</v>
      </c>
      <c r="AT49" s="54">
        <v>4406768</v>
      </c>
      <c r="AU49" s="54">
        <v>0</v>
      </c>
      <c r="AV49" s="116">
        <f t="shared" si="19"/>
        <v>0.81126067746686303</v>
      </c>
      <c r="AW49" s="277" t="str">
        <f t="shared" si="20"/>
        <v xml:space="preserve"> -</v>
      </c>
      <c r="AX49" s="48">
        <v>0</v>
      </c>
      <c r="AY49" s="54">
        <v>0</v>
      </c>
      <c r="AZ49" s="54">
        <v>0</v>
      </c>
      <c r="BA49" s="116" t="str">
        <f t="shared" si="21"/>
        <v xml:space="preserve"> -</v>
      </c>
      <c r="BB49" s="277" t="str">
        <f t="shared" si="22"/>
        <v xml:space="preserve"> -</v>
      </c>
      <c r="BC49" s="49">
        <v>0</v>
      </c>
      <c r="BD49" s="54">
        <v>0</v>
      </c>
      <c r="BE49" s="54">
        <v>0</v>
      </c>
      <c r="BF49" s="116" t="str">
        <f t="shared" si="23"/>
        <v xml:space="preserve"> -</v>
      </c>
      <c r="BG49" s="277" t="str">
        <f t="shared" si="24"/>
        <v xml:space="preserve"> -</v>
      </c>
      <c r="BH49" s="240">
        <f t="shared" si="25"/>
        <v>10682000</v>
      </c>
      <c r="BI49" s="236">
        <f t="shared" si="26"/>
        <v>9652768</v>
      </c>
      <c r="BJ49" s="236">
        <f t="shared" si="27"/>
        <v>0</v>
      </c>
      <c r="BK49" s="381">
        <f t="shared" si="28"/>
        <v>0.90364800599138739</v>
      </c>
      <c r="BL49" s="277" t="str">
        <f t="shared" si="29"/>
        <v xml:space="preserve"> -</v>
      </c>
      <c r="BM49" s="462" t="s">
        <v>1384</v>
      </c>
      <c r="BN49" s="186" t="s">
        <v>1259</v>
      </c>
      <c r="BO49" s="187" t="s">
        <v>756</v>
      </c>
    </row>
    <row r="50" spans="2:67" ht="30" customHeight="1">
      <c r="B50" s="803"/>
      <c r="C50" s="871"/>
      <c r="D50" s="803"/>
      <c r="E50" s="804"/>
      <c r="F50" s="964"/>
      <c r="G50" s="946"/>
      <c r="H50" s="946"/>
      <c r="I50" s="947"/>
      <c r="J50" s="807"/>
      <c r="K50" s="808"/>
      <c r="L50" s="110" t="s">
        <v>747</v>
      </c>
      <c r="M50" s="122" t="s">
        <v>1219</v>
      </c>
      <c r="N50" s="110" t="s">
        <v>1610</v>
      </c>
      <c r="O50" s="34">
        <v>1414</v>
      </c>
      <c r="P50" s="54">
        <v>1200</v>
      </c>
      <c r="Q50" s="54">
        <v>200</v>
      </c>
      <c r="R50" s="308">
        <f t="shared" si="13"/>
        <v>0.16666666666666666</v>
      </c>
      <c r="S50" s="54">
        <v>300</v>
      </c>
      <c r="T50" s="308">
        <f t="shared" si="14"/>
        <v>0.25</v>
      </c>
      <c r="U50" s="54">
        <v>400</v>
      </c>
      <c r="V50" s="310">
        <f t="shared" si="15"/>
        <v>0.33333333333333331</v>
      </c>
      <c r="W50" s="41">
        <v>300</v>
      </c>
      <c r="X50" s="317">
        <f t="shared" si="16"/>
        <v>0.25</v>
      </c>
      <c r="Y50" s="48">
        <v>183</v>
      </c>
      <c r="Z50" s="54">
        <v>13</v>
      </c>
      <c r="AA50" s="54">
        <v>0</v>
      </c>
      <c r="AB50" s="43">
        <v>0</v>
      </c>
      <c r="AC50" s="233">
        <f t="shared" si="2"/>
        <v>0.91500000000000004</v>
      </c>
      <c r="AD50" s="568">
        <f t="shared" si="3"/>
        <v>0.91500000000000004</v>
      </c>
      <c r="AE50" s="79">
        <f t="shared" si="4"/>
        <v>4.3333333333333335E-2</v>
      </c>
      <c r="AF50" s="568">
        <f t="shared" si="5"/>
        <v>4.3333333333333335E-2</v>
      </c>
      <c r="AG50" s="79">
        <f t="shared" si="6"/>
        <v>0</v>
      </c>
      <c r="AH50" s="568">
        <f t="shared" si="7"/>
        <v>0</v>
      </c>
      <c r="AI50" s="79">
        <f t="shared" si="8"/>
        <v>0</v>
      </c>
      <c r="AJ50" s="568">
        <f t="shared" si="9"/>
        <v>0</v>
      </c>
      <c r="AK50" s="116">
        <f t="shared" si="10"/>
        <v>0.16333333333333333</v>
      </c>
      <c r="AL50" s="926">
        <f t="shared" si="11"/>
        <v>0.16333333333333333</v>
      </c>
      <c r="AM50" s="927">
        <f t="shared" si="12"/>
        <v>0.16333333333333333</v>
      </c>
      <c r="AN50" s="48">
        <v>0</v>
      </c>
      <c r="AO50" s="54">
        <v>0</v>
      </c>
      <c r="AP50" s="54">
        <v>0</v>
      </c>
      <c r="AQ50" s="116" t="str">
        <f t="shared" si="17"/>
        <v xml:space="preserve"> -</v>
      </c>
      <c r="AR50" s="277" t="str">
        <f t="shared" si="18"/>
        <v xml:space="preserve"> -</v>
      </c>
      <c r="AS50" s="48">
        <v>0</v>
      </c>
      <c r="AT50" s="54">
        <v>0</v>
      </c>
      <c r="AU50" s="54">
        <v>0</v>
      </c>
      <c r="AV50" s="116" t="str">
        <f t="shared" si="19"/>
        <v xml:space="preserve"> -</v>
      </c>
      <c r="AW50" s="277" t="str">
        <f t="shared" si="20"/>
        <v xml:space="preserve"> -</v>
      </c>
      <c r="AX50" s="48">
        <v>0</v>
      </c>
      <c r="AY50" s="54">
        <v>0</v>
      </c>
      <c r="AZ50" s="54">
        <v>0</v>
      </c>
      <c r="BA50" s="116" t="str">
        <f t="shared" si="21"/>
        <v xml:space="preserve"> -</v>
      </c>
      <c r="BB50" s="277" t="str">
        <f t="shared" si="22"/>
        <v xml:space="preserve"> -</v>
      </c>
      <c r="BC50" s="49">
        <v>0</v>
      </c>
      <c r="BD50" s="54">
        <v>0</v>
      </c>
      <c r="BE50" s="54">
        <v>0</v>
      </c>
      <c r="BF50" s="116" t="str">
        <f t="shared" si="23"/>
        <v xml:space="preserve"> -</v>
      </c>
      <c r="BG50" s="277" t="str">
        <f t="shared" si="24"/>
        <v xml:space="preserve"> -</v>
      </c>
      <c r="BH50" s="240">
        <f t="shared" si="25"/>
        <v>0</v>
      </c>
      <c r="BI50" s="236">
        <f t="shared" si="26"/>
        <v>0</v>
      </c>
      <c r="BJ50" s="236">
        <f t="shared" si="27"/>
        <v>0</v>
      </c>
      <c r="BK50" s="381" t="str">
        <f t="shared" si="28"/>
        <v xml:space="preserve"> -</v>
      </c>
      <c r="BL50" s="277" t="str">
        <f t="shared" si="29"/>
        <v xml:space="preserve"> -</v>
      </c>
      <c r="BM50" s="462" t="s">
        <v>1384</v>
      </c>
      <c r="BN50" s="186" t="s">
        <v>1259</v>
      </c>
      <c r="BO50" s="187" t="s">
        <v>756</v>
      </c>
    </row>
    <row r="51" spans="2:67" ht="30" customHeight="1">
      <c r="B51" s="803"/>
      <c r="C51" s="871"/>
      <c r="D51" s="803"/>
      <c r="E51" s="804"/>
      <c r="F51" s="964"/>
      <c r="G51" s="946"/>
      <c r="H51" s="946"/>
      <c r="I51" s="947"/>
      <c r="J51" s="807"/>
      <c r="K51" s="808"/>
      <c r="L51" s="110" t="s">
        <v>748</v>
      </c>
      <c r="M51" s="969" t="s">
        <v>1219</v>
      </c>
      <c r="N51" s="110" t="s">
        <v>1611</v>
      </c>
      <c r="O51" s="34">
        <v>292</v>
      </c>
      <c r="P51" s="54">
        <v>300</v>
      </c>
      <c r="Q51" s="54">
        <v>75</v>
      </c>
      <c r="R51" s="308">
        <f t="shared" si="13"/>
        <v>0.25</v>
      </c>
      <c r="S51" s="54">
        <v>75</v>
      </c>
      <c r="T51" s="308">
        <f t="shared" si="14"/>
        <v>0.25</v>
      </c>
      <c r="U51" s="54">
        <v>75</v>
      </c>
      <c r="V51" s="310">
        <f t="shared" si="15"/>
        <v>0.25</v>
      </c>
      <c r="W51" s="41">
        <v>75</v>
      </c>
      <c r="X51" s="317">
        <f t="shared" si="16"/>
        <v>0.25</v>
      </c>
      <c r="Y51" s="48">
        <v>36</v>
      </c>
      <c r="Z51" s="54">
        <v>4</v>
      </c>
      <c r="AA51" s="54">
        <v>0</v>
      </c>
      <c r="AB51" s="43">
        <v>0</v>
      </c>
      <c r="AC51" s="233">
        <f t="shared" si="2"/>
        <v>0.48</v>
      </c>
      <c r="AD51" s="568">
        <f t="shared" si="3"/>
        <v>0.48</v>
      </c>
      <c r="AE51" s="79">
        <f t="shared" si="4"/>
        <v>5.3333333333333337E-2</v>
      </c>
      <c r="AF51" s="568">
        <f t="shared" si="5"/>
        <v>5.3333333333333337E-2</v>
      </c>
      <c r="AG51" s="79">
        <f t="shared" si="6"/>
        <v>0</v>
      </c>
      <c r="AH51" s="568">
        <f t="shared" si="7"/>
        <v>0</v>
      </c>
      <c r="AI51" s="79">
        <f t="shared" si="8"/>
        <v>0</v>
      </c>
      <c r="AJ51" s="568">
        <f t="shared" si="9"/>
        <v>0</v>
      </c>
      <c r="AK51" s="116">
        <f t="shared" si="10"/>
        <v>0.13333333333333333</v>
      </c>
      <c r="AL51" s="926">
        <f t="shared" si="11"/>
        <v>0.13333333333333333</v>
      </c>
      <c r="AM51" s="927">
        <f t="shared" si="12"/>
        <v>0.13333333333333333</v>
      </c>
      <c r="AN51" s="48">
        <v>0</v>
      </c>
      <c r="AO51" s="54">
        <v>0</v>
      </c>
      <c r="AP51" s="54">
        <v>0</v>
      </c>
      <c r="AQ51" s="116" t="str">
        <f t="shared" si="17"/>
        <v xml:space="preserve"> -</v>
      </c>
      <c r="AR51" s="277" t="str">
        <f t="shared" si="18"/>
        <v xml:space="preserve"> -</v>
      </c>
      <c r="AS51" s="48">
        <v>0</v>
      </c>
      <c r="AT51" s="54">
        <v>0</v>
      </c>
      <c r="AU51" s="54">
        <v>0</v>
      </c>
      <c r="AV51" s="116" t="str">
        <f t="shared" si="19"/>
        <v xml:space="preserve"> -</v>
      </c>
      <c r="AW51" s="277" t="str">
        <f t="shared" si="20"/>
        <v xml:space="preserve"> -</v>
      </c>
      <c r="AX51" s="48">
        <v>0</v>
      </c>
      <c r="AY51" s="54">
        <v>0</v>
      </c>
      <c r="AZ51" s="54">
        <v>0</v>
      </c>
      <c r="BA51" s="116" t="str">
        <f t="shared" si="21"/>
        <v xml:space="preserve"> -</v>
      </c>
      <c r="BB51" s="277" t="str">
        <f t="shared" si="22"/>
        <v xml:space="preserve"> -</v>
      </c>
      <c r="BC51" s="49">
        <v>0</v>
      </c>
      <c r="BD51" s="54">
        <v>0</v>
      </c>
      <c r="BE51" s="54">
        <v>0</v>
      </c>
      <c r="BF51" s="116" t="str">
        <f t="shared" si="23"/>
        <v xml:space="preserve"> -</v>
      </c>
      <c r="BG51" s="277" t="str">
        <f t="shared" si="24"/>
        <v xml:space="preserve"> -</v>
      </c>
      <c r="BH51" s="240">
        <f t="shared" si="25"/>
        <v>0</v>
      </c>
      <c r="BI51" s="236">
        <f t="shared" si="26"/>
        <v>0</v>
      </c>
      <c r="BJ51" s="236">
        <f t="shared" si="27"/>
        <v>0</v>
      </c>
      <c r="BK51" s="381" t="str">
        <f t="shared" si="28"/>
        <v xml:space="preserve"> -</v>
      </c>
      <c r="BL51" s="277" t="str">
        <f t="shared" si="29"/>
        <v xml:space="preserve"> -</v>
      </c>
      <c r="BM51" s="462" t="s">
        <v>1384</v>
      </c>
      <c r="BN51" s="186" t="s">
        <v>1259</v>
      </c>
      <c r="BO51" s="187" t="s">
        <v>756</v>
      </c>
    </row>
    <row r="52" spans="2:67" ht="30" customHeight="1">
      <c r="B52" s="803"/>
      <c r="C52" s="871"/>
      <c r="D52" s="803"/>
      <c r="E52" s="804"/>
      <c r="F52" s="964"/>
      <c r="G52" s="946"/>
      <c r="H52" s="946"/>
      <c r="I52" s="947"/>
      <c r="J52" s="807"/>
      <c r="K52" s="808"/>
      <c r="L52" s="110" t="s">
        <v>749</v>
      </c>
      <c r="M52" s="122" t="s">
        <v>1219</v>
      </c>
      <c r="N52" s="110" t="s">
        <v>1612</v>
      </c>
      <c r="O52" s="34">
        <v>9105</v>
      </c>
      <c r="P52" s="54">
        <v>10000</v>
      </c>
      <c r="Q52" s="54">
        <v>2500</v>
      </c>
      <c r="R52" s="308">
        <f t="shared" si="13"/>
        <v>0.25</v>
      </c>
      <c r="S52" s="54">
        <v>2500</v>
      </c>
      <c r="T52" s="308">
        <f t="shared" si="14"/>
        <v>0.25</v>
      </c>
      <c r="U52" s="54">
        <v>2500</v>
      </c>
      <c r="V52" s="310">
        <f t="shared" si="15"/>
        <v>0.25</v>
      </c>
      <c r="W52" s="41">
        <v>2500</v>
      </c>
      <c r="X52" s="317">
        <f t="shared" si="16"/>
        <v>0.25</v>
      </c>
      <c r="Y52" s="48">
        <v>2794</v>
      </c>
      <c r="Z52" s="54">
        <v>742</v>
      </c>
      <c r="AA52" s="54">
        <v>0</v>
      </c>
      <c r="AB52" s="43">
        <v>0</v>
      </c>
      <c r="AC52" s="233">
        <f t="shared" si="2"/>
        <v>1.1175999999999999</v>
      </c>
      <c r="AD52" s="568">
        <f t="shared" si="3"/>
        <v>1</v>
      </c>
      <c r="AE52" s="79">
        <f t="shared" si="4"/>
        <v>0.29680000000000001</v>
      </c>
      <c r="AF52" s="568">
        <f t="shared" si="5"/>
        <v>0.29680000000000001</v>
      </c>
      <c r="AG52" s="79">
        <f t="shared" si="6"/>
        <v>0</v>
      </c>
      <c r="AH52" s="568">
        <f t="shared" si="7"/>
        <v>0</v>
      </c>
      <c r="AI52" s="79">
        <f t="shared" si="8"/>
        <v>0</v>
      </c>
      <c r="AJ52" s="568">
        <f t="shared" si="9"/>
        <v>0</v>
      </c>
      <c r="AK52" s="116">
        <f t="shared" si="10"/>
        <v>0.35360000000000003</v>
      </c>
      <c r="AL52" s="926">
        <f t="shared" si="11"/>
        <v>0.35360000000000003</v>
      </c>
      <c r="AM52" s="927">
        <f t="shared" si="12"/>
        <v>0.35360000000000003</v>
      </c>
      <c r="AN52" s="48">
        <v>0</v>
      </c>
      <c r="AO52" s="54">
        <v>0</v>
      </c>
      <c r="AP52" s="54">
        <v>0</v>
      </c>
      <c r="AQ52" s="116" t="str">
        <f t="shared" si="17"/>
        <v xml:space="preserve"> -</v>
      </c>
      <c r="AR52" s="277" t="str">
        <f t="shared" si="18"/>
        <v xml:space="preserve"> -</v>
      </c>
      <c r="AS52" s="48">
        <v>0</v>
      </c>
      <c r="AT52" s="54">
        <v>0</v>
      </c>
      <c r="AU52" s="54">
        <v>0</v>
      </c>
      <c r="AV52" s="116" t="str">
        <f t="shared" si="19"/>
        <v xml:space="preserve"> -</v>
      </c>
      <c r="AW52" s="277" t="str">
        <f t="shared" si="20"/>
        <v xml:space="preserve"> -</v>
      </c>
      <c r="AX52" s="48">
        <v>0</v>
      </c>
      <c r="AY52" s="54">
        <v>0</v>
      </c>
      <c r="AZ52" s="54">
        <v>0</v>
      </c>
      <c r="BA52" s="116" t="str">
        <f t="shared" si="21"/>
        <v xml:space="preserve"> -</v>
      </c>
      <c r="BB52" s="277" t="str">
        <f t="shared" si="22"/>
        <v xml:space="preserve"> -</v>
      </c>
      <c r="BC52" s="49">
        <v>0</v>
      </c>
      <c r="BD52" s="54">
        <v>0</v>
      </c>
      <c r="BE52" s="54">
        <v>0</v>
      </c>
      <c r="BF52" s="116" t="str">
        <f t="shared" si="23"/>
        <v xml:space="preserve"> -</v>
      </c>
      <c r="BG52" s="277" t="str">
        <f t="shared" si="24"/>
        <v xml:space="preserve"> -</v>
      </c>
      <c r="BH52" s="240">
        <f t="shared" si="25"/>
        <v>0</v>
      </c>
      <c r="BI52" s="236">
        <f t="shared" si="26"/>
        <v>0</v>
      </c>
      <c r="BJ52" s="236">
        <f t="shared" si="27"/>
        <v>0</v>
      </c>
      <c r="BK52" s="381" t="str">
        <f t="shared" si="28"/>
        <v xml:space="preserve"> -</v>
      </c>
      <c r="BL52" s="277" t="str">
        <f t="shared" si="29"/>
        <v xml:space="preserve"> -</v>
      </c>
      <c r="BM52" s="462" t="s">
        <v>1384</v>
      </c>
      <c r="BN52" s="186" t="s">
        <v>1259</v>
      </c>
      <c r="BO52" s="187" t="s">
        <v>756</v>
      </c>
    </row>
    <row r="53" spans="2:67" ht="30" customHeight="1" thickBot="1">
      <c r="B53" s="803"/>
      <c r="C53" s="871"/>
      <c r="D53" s="803"/>
      <c r="E53" s="804"/>
      <c r="F53" s="964"/>
      <c r="G53" s="946"/>
      <c r="H53" s="946"/>
      <c r="I53" s="947"/>
      <c r="J53" s="813"/>
      <c r="K53" s="828"/>
      <c r="L53" s="114" t="s">
        <v>750</v>
      </c>
      <c r="M53" s="970" t="s">
        <v>1985</v>
      </c>
      <c r="N53" s="114" t="s">
        <v>1613</v>
      </c>
      <c r="O53" s="39">
        <v>271087</v>
      </c>
      <c r="P53" s="86">
        <v>314000</v>
      </c>
      <c r="Q53" s="86">
        <v>77000</v>
      </c>
      <c r="R53" s="318">
        <f t="shared" si="13"/>
        <v>0.24522292993630573</v>
      </c>
      <c r="S53" s="86">
        <v>78000</v>
      </c>
      <c r="T53" s="318">
        <f t="shared" si="14"/>
        <v>0.24840764331210191</v>
      </c>
      <c r="U53" s="86">
        <v>79000</v>
      </c>
      <c r="V53" s="319">
        <f t="shared" si="15"/>
        <v>0.25159235668789809</v>
      </c>
      <c r="W53" s="45">
        <v>80000</v>
      </c>
      <c r="X53" s="320">
        <f t="shared" si="16"/>
        <v>0.25477707006369427</v>
      </c>
      <c r="Y53" s="56">
        <v>131945</v>
      </c>
      <c r="Z53" s="86">
        <v>9156</v>
      </c>
      <c r="AA53" s="86">
        <v>0</v>
      </c>
      <c r="AB53" s="64">
        <v>0</v>
      </c>
      <c r="AC53" s="232">
        <f t="shared" si="2"/>
        <v>1.7135714285714285</v>
      </c>
      <c r="AD53" s="815">
        <f t="shared" si="3"/>
        <v>1</v>
      </c>
      <c r="AE53" s="102">
        <f t="shared" si="4"/>
        <v>0.11738461538461538</v>
      </c>
      <c r="AF53" s="815">
        <f t="shared" si="5"/>
        <v>0.11738461538461538</v>
      </c>
      <c r="AG53" s="102">
        <f t="shared" si="6"/>
        <v>0</v>
      </c>
      <c r="AH53" s="815">
        <f t="shared" si="7"/>
        <v>0</v>
      </c>
      <c r="AI53" s="102">
        <f t="shared" si="8"/>
        <v>0</v>
      </c>
      <c r="AJ53" s="815">
        <f t="shared" si="9"/>
        <v>0</v>
      </c>
      <c r="AK53" s="137">
        <f t="shared" si="10"/>
        <v>0.44936624203821657</v>
      </c>
      <c r="AL53" s="929">
        <f t="shared" si="11"/>
        <v>0.44936624203821657</v>
      </c>
      <c r="AM53" s="930">
        <f t="shared" si="12"/>
        <v>0.44936624203821657</v>
      </c>
      <c r="AN53" s="56">
        <v>51442</v>
      </c>
      <c r="AO53" s="86">
        <v>46369</v>
      </c>
      <c r="AP53" s="86">
        <v>0</v>
      </c>
      <c r="AQ53" s="137">
        <f t="shared" si="17"/>
        <v>0.90138408304498274</v>
      </c>
      <c r="AR53" s="284" t="str">
        <f t="shared" si="18"/>
        <v xml:space="preserve"> -</v>
      </c>
      <c r="AS53" s="56">
        <v>33000</v>
      </c>
      <c r="AT53" s="86">
        <v>0</v>
      </c>
      <c r="AU53" s="86">
        <v>0</v>
      </c>
      <c r="AV53" s="137">
        <f t="shared" si="19"/>
        <v>0</v>
      </c>
      <c r="AW53" s="284" t="str">
        <f t="shared" si="20"/>
        <v xml:space="preserve"> -</v>
      </c>
      <c r="AX53" s="56">
        <v>45000</v>
      </c>
      <c r="AY53" s="86">
        <v>0</v>
      </c>
      <c r="AZ53" s="86">
        <v>0</v>
      </c>
      <c r="BA53" s="137">
        <f t="shared" si="21"/>
        <v>0</v>
      </c>
      <c r="BB53" s="284" t="str">
        <f t="shared" si="22"/>
        <v xml:space="preserve"> -</v>
      </c>
      <c r="BC53" s="57">
        <v>50000</v>
      </c>
      <c r="BD53" s="86">
        <v>0</v>
      </c>
      <c r="BE53" s="86">
        <v>0</v>
      </c>
      <c r="BF53" s="137">
        <f t="shared" si="23"/>
        <v>0</v>
      </c>
      <c r="BG53" s="284" t="str">
        <f t="shared" si="24"/>
        <v xml:space="preserve"> -</v>
      </c>
      <c r="BH53" s="241">
        <f t="shared" si="25"/>
        <v>179442</v>
      </c>
      <c r="BI53" s="242">
        <f t="shared" si="26"/>
        <v>46369</v>
      </c>
      <c r="BJ53" s="242">
        <f t="shared" si="27"/>
        <v>0</v>
      </c>
      <c r="BK53" s="382">
        <f t="shared" si="28"/>
        <v>0.25840661606535814</v>
      </c>
      <c r="BL53" s="284" t="str">
        <f t="shared" si="29"/>
        <v xml:space="preserve"> -</v>
      </c>
      <c r="BM53" s="820" t="s">
        <v>1384</v>
      </c>
      <c r="BN53" s="821" t="s">
        <v>1259</v>
      </c>
      <c r="BO53" s="822" t="s">
        <v>756</v>
      </c>
    </row>
    <row r="54" spans="2:67" ht="30" customHeight="1" thickBot="1">
      <c r="B54" s="803"/>
      <c r="C54" s="871"/>
      <c r="D54" s="803"/>
      <c r="E54" s="804"/>
      <c r="F54" s="964"/>
      <c r="G54" s="946"/>
      <c r="H54" s="946"/>
      <c r="I54" s="947"/>
      <c r="J54" s="204">
        <f>+RESUMEN!J75</f>
        <v>0.16666666666666666</v>
      </c>
      <c r="K54" s="153" t="s">
        <v>758</v>
      </c>
      <c r="L54" s="141" t="s">
        <v>751</v>
      </c>
      <c r="M54" s="140">
        <v>2210278</v>
      </c>
      <c r="N54" s="141" t="s">
        <v>1614</v>
      </c>
      <c r="O54" s="154">
        <v>3</v>
      </c>
      <c r="P54" s="155">
        <v>6</v>
      </c>
      <c r="Q54" s="155">
        <v>1</v>
      </c>
      <c r="R54" s="322">
        <f t="shared" si="13"/>
        <v>0.16666666666666666</v>
      </c>
      <c r="S54" s="155">
        <v>2</v>
      </c>
      <c r="T54" s="322">
        <f t="shared" si="14"/>
        <v>0.33333333333333331</v>
      </c>
      <c r="U54" s="155">
        <v>2</v>
      </c>
      <c r="V54" s="323">
        <f t="shared" si="15"/>
        <v>0.33333333333333331</v>
      </c>
      <c r="W54" s="117">
        <v>1</v>
      </c>
      <c r="X54" s="323">
        <f t="shared" si="16"/>
        <v>0.16666666666666666</v>
      </c>
      <c r="Y54" s="179">
        <v>1</v>
      </c>
      <c r="Z54" s="177">
        <v>0</v>
      </c>
      <c r="AA54" s="177">
        <v>0</v>
      </c>
      <c r="AB54" s="173">
        <v>0</v>
      </c>
      <c r="AC54" s="971">
        <f t="shared" si="2"/>
        <v>1</v>
      </c>
      <c r="AD54" s="566">
        <f t="shared" si="3"/>
        <v>1</v>
      </c>
      <c r="AE54" s="972">
        <f t="shared" si="4"/>
        <v>0</v>
      </c>
      <c r="AF54" s="566">
        <f t="shared" si="5"/>
        <v>0</v>
      </c>
      <c r="AG54" s="972">
        <f t="shared" si="6"/>
        <v>0</v>
      </c>
      <c r="AH54" s="566">
        <f t="shared" si="7"/>
        <v>0</v>
      </c>
      <c r="AI54" s="972">
        <f t="shared" si="8"/>
        <v>0</v>
      </c>
      <c r="AJ54" s="566">
        <f t="shared" si="9"/>
        <v>0</v>
      </c>
      <c r="AK54" s="281">
        <f t="shared" si="10"/>
        <v>0.16666666666666666</v>
      </c>
      <c r="AL54" s="973">
        <f t="shared" si="11"/>
        <v>0.16666666666666666</v>
      </c>
      <c r="AM54" s="974">
        <f t="shared" si="12"/>
        <v>0.16666666666666666</v>
      </c>
      <c r="AN54" s="157">
        <v>52000</v>
      </c>
      <c r="AO54" s="155">
        <v>24609</v>
      </c>
      <c r="AP54" s="155">
        <v>0</v>
      </c>
      <c r="AQ54" s="281">
        <f t="shared" si="17"/>
        <v>0.47325</v>
      </c>
      <c r="AR54" s="282" t="str">
        <f t="shared" si="18"/>
        <v xml:space="preserve"> -</v>
      </c>
      <c r="AS54" s="156">
        <v>54600</v>
      </c>
      <c r="AT54" s="155">
        <v>0</v>
      </c>
      <c r="AU54" s="155">
        <v>0</v>
      </c>
      <c r="AV54" s="281">
        <f t="shared" si="19"/>
        <v>0</v>
      </c>
      <c r="AW54" s="282" t="str">
        <f t="shared" si="20"/>
        <v xml:space="preserve"> -</v>
      </c>
      <c r="AX54" s="156">
        <v>57330</v>
      </c>
      <c r="AY54" s="155">
        <v>0</v>
      </c>
      <c r="AZ54" s="155">
        <v>0</v>
      </c>
      <c r="BA54" s="281">
        <f t="shared" si="21"/>
        <v>0</v>
      </c>
      <c r="BB54" s="282" t="str">
        <f t="shared" si="22"/>
        <v xml:space="preserve"> -</v>
      </c>
      <c r="BC54" s="157">
        <v>60196</v>
      </c>
      <c r="BD54" s="155">
        <v>0</v>
      </c>
      <c r="BE54" s="155">
        <v>0</v>
      </c>
      <c r="BF54" s="281">
        <f t="shared" si="23"/>
        <v>0</v>
      </c>
      <c r="BG54" s="282" t="str">
        <f t="shared" si="24"/>
        <v xml:space="preserve"> -</v>
      </c>
      <c r="BH54" s="290">
        <f t="shared" si="25"/>
        <v>224126</v>
      </c>
      <c r="BI54" s="291">
        <f t="shared" si="26"/>
        <v>24609</v>
      </c>
      <c r="BJ54" s="291">
        <f t="shared" si="27"/>
        <v>0</v>
      </c>
      <c r="BK54" s="391">
        <f t="shared" si="28"/>
        <v>0.10979984473019641</v>
      </c>
      <c r="BL54" s="282" t="str">
        <f t="shared" si="29"/>
        <v xml:space="preserve"> -</v>
      </c>
      <c r="BM54" s="464" t="s">
        <v>1384</v>
      </c>
      <c r="BN54" s="200" t="s">
        <v>1259</v>
      </c>
      <c r="BO54" s="165" t="s">
        <v>1963</v>
      </c>
    </row>
    <row r="55" spans="2:67" ht="30" customHeight="1">
      <c r="B55" s="803"/>
      <c r="C55" s="871"/>
      <c r="D55" s="803"/>
      <c r="E55" s="804"/>
      <c r="F55" s="964"/>
      <c r="G55" s="946"/>
      <c r="H55" s="946"/>
      <c r="I55" s="947"/>
      <c r="J55" s="793">
        <f>+RESUMEN!J76</f>
        <v>0.13125000000000001</v>
      </c>
      <c r="K55" s="794" t="s">
        <v>759</v>
      </c>
      <c r="L55" s="111" t="s">
        <v>752</v>
      </c>
      <c r="M55" s="127" t="s">
        <v>1219</v>
      </c>
      <c r="N55" s="111" t="s">
        <v>1615</v>
      </c>
      <c r="O55" s="33">
        <v>0</v>
      </c>
      <c r="P55" s="84">
        <v>1</v>
      </c>
      <c r="Q55" s="84">
        <v>0</v>
      </c>
      <c r="R55" s="307">
        <f t="shared" si="13"/>
        <v>0</v>
      </c>
      <c r="S55" s="84">
        <v>1</v>
      </c>
      <c r="T55" s="307">
        <v>0.33</v>
      </c>
      <c r="U55" s="84">
        <v>1</v>
      </c>
      <c r="V55" s="309">
        <v>0.33</v>
      </c>
      <c r="W55" s="40">
        <v>1</v>
      </c>
      <c r="X55" s="316">
        <v>0.34</v>
      </c>
      <c r="Y55" s="46">
        <v>0</v>
      </c>
      <c r="Z55" s="84">
        <v>0</v>
      </c>
      <c r="AA55" s="84">
        <v>0</v>
      </c>
      <c r="AB55" s="63">
        <v>0</v>
      </c>
      <c r="AC55" s="231" t="str">
        <f t="shared" si="2"/>
        <v xml:space="preserve"> -</v>
      </c>
      <c r="AD55" s="795" t="str">
        <f t="shared" si="3"/>
        <v xml:space="preserve"> -</v>
      </c>
      <c r="AE55" s="87">
        <f t="shared" si="4"/>
        <v>0</v>
      </c>
      <c r="AF55" s="795">
        <f t="shared" si="5"/>
        <v>0</v>
      </c>
      <c r="AG55" s="87">
        <f t="shared" si="6"/>
        <v>0</v>
      </c>
      <c r="AH55" s="795">
        <f t="shared" si="7"/>
        <v>0</v>
      </c>
      <c r="AI55" s="87">
        <f t="shared" si="8"/>
        <v>0</v>
      </c>
      <c r="AJ55" s="795">
        <f t="shared" si="9"/>
        <v>0</v>
      </c>
      <c r="AK55" s="135">
        <f>+AVERAGE(Z55:AB55)/P55</f>
        <v>0</v>
      </c>
      <c r="AL55" s="920">
        <f t="shared" si="11"/>
        <v>0</v>
      </c>
      <c r="AM55" s="921">
        <f t="shared" si="12"/>
        <v>0</v>
      </c>
      <c r="AN55" s="46">
        <v>0</v>
      </c>
      <c r="AO55" s="84">
        <v>0</v>
      </c>
      <c r="AP55" s="84">
        <v>0</v>
      </c>
      <c r="AQ55" s="135" t="str">
        <f t="shared" si="17"/>
        <v xml:space="preserve"> -</v>
      </c>
      <c r="AR55" s="283" t="str">
        <f t="shared" si="18"/>
        <v xml:space="preserve"> -</v>
      </c>
      <c r="AS55" s="46">
        <v>47470</v>
      </c>
      <c r="AT55" s="84">
        <v>0</v>
      </c>
      <c r="AU55" s="84">
        <v>0</v>
      </c>
      <c r="AV55" s="135">
        <f t="shared" si="19"/>
        <v>0</v>
      </c>
      <c r="AW55" s="283" t="str">
        <f t="shared" si="20"/>
        <v xml:space="preserve"> -</v>
      </c>
      <c r="AX55" s="46">
        <v>68796</v>
      </c>
      <c r="AY55" s="84">
        <v>0</v>
      </c>
      <c r="AZ55" s="84">
        <v>0</v>
      </c>
      <c r="BA55" s="135">
        <f t="shared" si="21"/>
        <v>0</v>
      </c>
      <c r="BB55" s="283" t="str">
        <f t="shared" si="22"/>
        <v xml:space="preserve"> -</v>
      </c>
      <c r="BC55" s="47">
        <v>72236</v>
      </c>
      <c r="BD55" s="84">
        <v>0</v>
      </c>
      <c r="BE55" s="84">
        <v>0</v>
      </c>
      <c r="BF55" s="135">
        <f t="shared" si="23"/>
        <v>0</v>
      </c>
      <c r="BG55" s="283" t="str">
        <f t="shared" si="24"/>
        <v xml:space="preserve"> -</v>
      </c>
      <c r="BH55" s="238">
        <f t="shared" si="25"/>
        <v>188502</v>
      </c>
      <c r="BI55" s="239">
        <f t="shared" si="26"/>
        <v>0</v>
      </c>
      <c r="BJ55" s="239">
        <f t="shared" si="27"/>
        <v>0</v>
      </c>
      <c r="BK55" s="380">
        <f t="shared" si="28"/>
        <v>0</v>
      </c>
      <c r="BL55" s="283" t="str">
        <f t="shared" si="29"/>
        <v xml:space="preserve"> -</v>
      </c>
      <c r="BM55" s="837" t="s">
        <v>1384</v>
      </c>
      <c r="BN55" s="838" t="s">
        <v>1259</v>
      </c>
      <c r="BO55" s="839" t="s">
        <v>1963</v>
      </c>
    </row>
    <row r="56" spans="2:67" ht="30" customHeight="1">
      <c r="B56" s="803"/>
      <c r="C56" s="871"/>
      <c r="D56" s="803"/>
      <c r="E56" s="804"/>
      <c r="F56" s="964"/>
      <c r="G56" s="946"/>
      <c r="H56" s="946"/>
      <c r="I56" s="947"/>
      <c r="J56" s="807"/>
      <c r="K56" s="808"/>
      <c r="L56" s="110" t="s">
        <v>753</v>
      </c>
      <c r="M56" s="122" t="s">
        <v>1219</v>
      </c>
      <c r="N56" s="110" t="s">
        <v>1616</v>
      </c>
      <c r="O56" s="37">
        <v>0</v>
      </c>
      <c r="P56" s="79">
        <v>1</v>
      </c>
      <c r="Q56" s="79">
        <v>0</v>
      </c>
      <c r="R56" s="308">
        <f t="shared" si="13"/>
        <v>0</v>
      </c>
      <c r="S56" s="79">
        <v>0.5</v>
      </c>
      <c r="T56" s="308">
        <f t="shared" si="14"/>
        <v>0.5</v>
      </c>
      <c r="U56" s="79">
        <v>0.5</v>
      </c>
      <c r="V56" s="310">
        <f t="shared" si="15"/>
        <v>0.5</v>
      </c>
      <c r="W56" s="116">
        <v>0</v>
      </c>
      <c r="X56" s="317">
        <f t="shared" si="16"/>
        <v>0</v>
      </c>
      <c r="Y56" s="233">
        <v>0</v>
      </c>
      <c r="Z56" s="79">
        <v>0</v>
      </c>
      <c r="AA56" s="79">
        <v>0</v>
      </c>
      <c r="AB56" s="65">
        <v>0</v>
      </c>
      <c r="AC56" s="233" t="str">
        <f t="shared" si="2"/>
        <v xml:space="preserve"> -</v>
      </c>
      <c r="AD56" s="568" t="str">
        <f t="shared" si="3"/>
        <v xml:space="preserve"> -</v>
      </c>
      <c r="AE56" s="79">
        <f t="shared" si="4"/>
        <v>0</v>
      </c>
      <c r="AF56" s="568">
        <f t="shared" si="5"/>
        <v>0</v>
      </c>
      <c r="AG56" s="79">
        <f t="shared" si="6"/>
        <v>0</v>
      </c>
      <c r="AH56" s="568">
        <f t="shared" si="7"/>
        <v>0</v>
      </c>
      <c r="AI56" s="79" t="str">
        <f t="shared" si="8"/>
        <v xml:space="preserve"> -</v>
      </c>
      <c r="AJ56" s="568" t="str">
        <f t="shared" si="9"/>
        <v xml:space="preserve"> -</v>
      </c>
      <c r="AK56" s="116">
        <f t="shared" si="10"/>
        <v>0</v>
      </c>
      <c r="AL56" s="926">
        <f t="shared" si="11"/>
        <v>0</v>
      </c>
      <c r="AM56" s="927">
        <f t="shared" si="12"/>
        <v>0</v>
      </c>
      <c r="AN56" s="48">
        <v>0</v>
      </c>
      <c r="AO56" s="54">
        <v>0</v>
      </c>
      <c r="AP56" s="54">
        <v>0</v>
      </c>
      <c r="AQ56" s="116" t="str">
        <f t="shared" si="17"/>
        <v xml:space="preserve"> -</v>
      </c>
      <c r="AR56" s="277" t="str">
        <f t="shared" si="18"/>
        <v xml:space="preserve"> -</v>
      </c>
      <c r="AS56" s="48">
        <v>10500</v>
      </c>
      <c r="AT56" s="54">
        <v>0</v>
      </c>
      <c r="AU56" s="54">
        <v>0</v>
      </c>
      <c r="AV56" s="116">
        <f t="shared" si="19"/>
        <v>0</v>
      </c>
      <c r="AW56" s="277" t="str">
        <f t="shared" si="20"/>
        <v xml:space="preserve"> -</v>
      </c>
      <c r="AX56" s="48">
        <v>101000</v>
      </c>
      <c r="AY56" s="54">
        <v>0</v>
      </c>
      <c r="AZ56" s="54">
        <v>0</v>
      </c>
      <c r="BA56" s="116">
        <f t="shared" si="21"/>
        <v>0</v>
      </c>
      <c r="BB56" s="277" t="str">
        <f t="shared" si="22"/>
        <v xml:space="preserve"> -</v>
      </c>
      <c r="BC56" s="49">
        <v>0</v>
      </c>
      <c r="BD56" s="54">
        <v>0</v>
      </c>
      <c r="BE56" s="54">
        <v>0</v>
      </c>
      <c r="BF56" s="116" t="str">
        <f t="shared" si="23"/>
        <v xml:space="preserve"> -</v>
      </c>
      <c r="BG56" s="277" t="str">
        <f t="shared" si="24"/>
        <v xml:space="preserve"> -</v>
      </c>
      <c r="BH56" s="240">
        <f t="shared" si="25"/>
        <v>111500</v>
      </c>
      <c r="BI56" s="236">
        <f t="shared" si="26"/>
        <v>0</v>
      </c>
      <c r="BJ56" s="236">
        <f t="shared" si="27"/>
        <v>0</v>
      </c>
      <c r="BK56" s="381">
        <f t="shared" si="28"/>
        <v>0</v>
      </c>
      <c r="BL56" s="277" t="str">
        <f t="shared" si="29"/>
        <v xml:space="preserve"> -</v>
      </c>
      <c r="BM56" s="462" t="s">
        <v>1384</v>
      </c>
      <c r="BN56" s="186" t="s">
        <v>1259</v>
      </c>
      <c r="BO56" s="187" t="s">
        <v>1963</v>
      </c>
    </row>
    <row r="57" spans="2:67" ht="30" customHeight="1">
      <c r="B57" s="803"/>
      <c r="C57" s="871"/>
      <c r="D57" s="803"/>
      <c r="E57" s="804"/>
      <c r="F57" s="964"/>
      <c r="G57" s="946"/>
      <c r="H57" s="946"/>
      <c r="I57" s="947"/>
      <c r="J57" s="807"/>
      <c r="K57" s="808"/>
      <c r="L57" s="110" t="s">
        <v>754</v>
      </c>
      <c r="M57" s="122">
        <v>2210279</v>
      </c>
      <c r="N57" s="110" t="s">
        <v>1617</v>
      </c>
      <c r="O57" s="34">
        <v>1</v>
      </c>
      <c r="P57" s="54">
        <v>1</v>
      </c>
      <c r="Q57" s="54">
        <v>1</v>
      </c>
      <c r="R57" s="308">
        <v>0.25</v>
      </c>
      <c r="S57" s="54">
        <v>1</v>
      </c>
      <c r="T57" s="308">
        <v>0.25</v>
      </c>
      <c r="U57" s="54">
        <v>1</v>
      </c>
      <c r="V57" s="310">
        <v>0.25</v>
      </c>
      <c r="W57" s="41">
        <v>1</v>
      </c>
      <c r="X57" s="317">
        <v>0.25</v>
      </c>
      <c r="Y57" s="48">
        <v>1</v>
      </c>
      <c r="Z57" s="54">
        <v>0.1</v>
      </c>
      <c r="AA57" s="54">
        <v>0</v>
      </c>
      <c r="AB57" s="43">
        <v>0</v>
      </c>
      <c r="AC57" s="233">
        <f t="shared" si="2"/>
        <v>1</v>
      </c>
      <c r="AD57" s="568">
        <f t="shared" si="3"/>
        <v>1</v>
      </c>
      <c r="AE57" s="79">
        <f t="shared" si="4"/>
        <v>0.1</v>
      </c>
      <c r="AF57" s="568">
        <f t="shared" si="5"/>
        <v>0.1</v>
      </c>
      <c r="AG57" s="79">
        <f t="shared" si="6"/>
        <v>0</v>
      </c>
      <c r="AH57" s="568">
        <f t="shared" si="7"/>
        <v>0</v>
      </c>
      <c r="AI57" s="79">
        <f t="shared" si="8"/>
        <v>0</v>
      </c>
      <c r="AJ57" s="568">
        <f t="shared" si="9"/>
        <v>0</v>
      </c>
      <c r="AK57" s="116">
        <f t="shared" ref="AK57" si="35">+AVERAGE(Y57:AB57)/P57</f>
        <v>0.27500000000000002</v>
      </c>
      <c r="AL57" s="926">
        <f t="shared" si="11"/>
        <v>0.27500000000000002</v>
      </c>
      <c r="AM57" s="927">
        <f t="shared" si="12"/>
        <v>0.27500000000000002</v>
      </c>
      <c r="AN57" s="48">
        <v>160700</v>
      </c>
      <c r="AO57" s="54">
        <v>74977</v>
      </c>
      <c r="AP57" s="54">
        <v>0</v>
      </c>
      <c r="AQ57" s="116">
        <f t="shared" si="17"/>
        <v>0.46656502800248911</v>
      </c>
      <c r="AR57" s="277" t="str">
        <f t="shared" si="18"/>
        <v xml:space="preserve"> -</v>
      </c>
      <c r="AS57" s="48">
        <v>168250</v>
      </c>
      <c r="AT57" s="54">
        <v>113717</v>
      </c>
      <c r="AU57" s="54">
        <v>0</v>
      </c>
      <c r="AV57" s="116">
        <f t="shared" si="19"/>
        <v>0.67588112927191679</v>
      </c>
      <c r="AW57" s="277" t="str">
        <f t="shared" si="20"/>
        <v xml:space="preserve"> -</v>
      </c>
      <c r="AX57" s="48">
        <v>92610</v>
      </c>
      <c r="AY57" s="54">
        <v>0</v>
      </c>
      <c r="AZ57" s="54">
        <v>0</v>
      </c>
      <c r="BA57" s="116">
        <f t="shared" si="21"/>
        <v>0</v>
      </c>
      <c r="BB57" s="277" t="str">
        <f t="shared" si="22"/>
        <v xml:space="preserve"> -</v>
      </c>
      <c r="BC57" s="49">
        <v>97240</v>
      </c>
      <c r="BD57" s="54">
        <v>0</v>
      </c>
      <c r="BE57" s="54">
        <v>0</v>
      </c>
      <c r="BF57" s="116">
        <f t="shared" si="23"/>
        <v>0</v>
      </c>
      <c r="BG57" s="277" t="str">
        <f t="shared" si="24"/>
        <v xml:space="preserve"> -</v>
      </c>
      <c r="BH57" s="240">
        <f t="shared" si="25"/>
        <v>518800</v>
      </c>
      <c r="BI57" s="236">
        <f t="shared" si="26"/>
        <v>188694</v>
      </c>
      <c r="BJ57" s="236">
        <f t="shared" si="27"/>
        <v>0</v>
      </c>
      <c r="BK57" s="381">
        <f t="shared" si="28"/>
        <v>0.36371241326137238</v>
      </c>
      <c r="BL57" s="277" t="str">
        <f t="shared" si="29"/>
        <v xml:space="preserve"> -</v>
      </c>
      <c r="BM57" s="462" t="s">
        <v>1384</v>
      </c>
      <c r="BN57" s="186" t="s">
        <v>1259</v>
      </c>
      <c r="BO57" s="187" t="s">
        <v>1963</v>
      </c>
    </row>
    <row r="58" spans="2:67" ht="30" customHeight="1" thickBot="1">
      <c r="B58" s="803"/>
      <c r="C58" s="871"/>
      <c r="D58" s="887"/>
      <c r="E58" s="965"/>
      <c r="F58" s="966"/>
      <c r="G58" s="975"/>
      <c r="H58" s="975"/>
      <c r="I58" s="976"/>
      <c r="J58" s="813"/>
      <c r="K58" s="828"/>
      <c r="L58" s="114" t="s">
        <v>755</v>
      </c>
      <c r="M58" s="109">
        <v>2210279</v>
      </c>
      <c r="N58" s="114" t="s">
        <v>1618</v>
      </c>
      <c r="O58" s="39">
        <v>0</v>
      </c>
      <c r="P58" s="86">
        <v>4</v>
      </c>
      <c r="Q58" s="86">
        <v>1</v>
      </c>
      <c r="R58" s="318">
        <f t="shared" si="13"/>
        <v>0.25</v>
      </c>
      <c r="S58" s="86">
        <v>1</v>
      </c>
      <c r="T58" s="318">
        <f t="shared" si="14"/>
        <v>0.25</v>
      </c>
      <c r="U58" s="86">
        <v>1</v>
      </c>
      <c r="V58" s="319">
        <f t="shared" si="15"/>
        <v>0.25</v>
      </c>
      <c r="W58" s="45">
        <v>1</v>
      </c>
      <c r="X58" s="320">
        <f t="shared" si="16"/>
        <v>0.25</v>
      </c>
      <c r="Y58" s="56">
        <v>1</v>
      </c>
      <c r="Z58" s="86">
        <v>0</v>
      </c>
      <c r="AA58" s="86">
        <v>0</v>
      </c>
      <c r="AB58" s="64">
        <v>0</v>
      </c>
      <c r="AC58" s="232">
        <f t="shared" si="2"/>
        <v>1</v>
      </c>
      <c r="AD58" s="815">
        <f t="shared" si="3"/>
        <v>1</v>
      </c>
      <c r="AE58" s="102">
        <f t="shared" si="4"/>
        <v>0</v>
      </c>
      <c r="AF58" s="815">
        <f t="shared" si="5"/>
        <v>0</v>
      </c>
      <c r="AG58" s="102">
        <f t="shared" si="6"/>
        <v>0</v>
      </c>
      <c r="AH58" s="815">
        <f t="shared" si="7"/>
        <v>0</v>
      </c>
      <c r="AI58" s="102">
        <f t="shared" si="8"/>
        <v>0</v>
      </c>
      <c r="AJ58" s="815">
        <f t="shared" si="9"/>
        <v>0</v>
      </c>
      <c r="AK58" s="137">
        <f t="shared" si="10"/>
        <v>0.25</v>
      </c>
      <c r="AL58" s="929">
        <f t="shared" si="11"/>
        <v>0.25</v>
      </c>
      <c r="AM58" s="930">
        <f t="shared" si="12"/>
        <v>0.25</v>
      </c>
      <c r="AN58" s="56">
        <v>11800</v>
      </c>
      <c r="AO58" s="86">
        <v>0</v>
      </c>
      <c r="AP58" s="86">
        <v>0</v>
      </c>
      <c r="AQ58" s="137">
        <f t="shared" si="17"/>
        <v>0</v>
      </c>
      <c r="AR58" s="284" t="str">
        <f t="shared" si="18"/>
        <v xml:space="preserve"> -</v>
      </c>
      <c r="AS58" s="56">
        <v>55000</v>
      </c>
      <c r="AT58" s="86">
        <v>0</v>
      </c>
      <c r="AU58" s="86">
        <v>0</v>
      </c>
      <c r="AV58" s="137">
        <f t="shared" si="19"/>
        <v>0</v>
      </c>
      <c r="AW58" s="284" t="str">
        <f t="shared" si="20"/>
        <v xml:space="preserve"> -</v>
      </c>
      <c r="AX58" s="56">
        <v>33075</v>
      </c>
      <c r="AY58" s="86">
        <v>0</v>
      </c>
      <c r="AZ58" s="86">
        <v>0</v>
      </c>
      <c r="BA58" s="137">
        <f t="shared" si="21"/>
        <v>0</v>
      </c>
      <c r="BB58" s="284" t="str">
        <f t="shared" si="22"/>
        <v xml:space="preserve"> -</v>
      </c>
      <c r="BC58" s="57">
        <v>34728</v>
      </c>
      <c r="BD58" s="86">
        <v>0</v>
      </c>
      <c r="BE58" s="86">
        <v>0</v>
      </c>
      <c r="BF58" s="137">
        <f t="shared" si="23"/>
        <v>0</v>
      </c>
      <c r="BG58" s="284" t="str">
        <f t="shared" si="24"/>
        <v xml:space="preserve"> -</v>
      </c>
      <c r="BH58" s="241">
        <f t="shared" si="25"/>
        <v>134603</v>
      </c>
      <c r="BI58" s="242">
        <f t="shared" si="26"/>
        <v>0</v>
      </c>
      <c r="BJ58" s="242">
        <f t="shared" si="27"/>
        <v>0</v>
      </c>
      <c r="BK58" s="382">
        <f t="shared" si="28"/>
        <v>0</v>
      </c>
      <c r="BL58" s="284" t="str">
        <f t="shared" si="29"/>
        <v xml:space="preserve"> -</v>
      </c>
      <c r="BM58" s="832" t="s">
        <v>1384</v>
      </c>
      <c r="BN58" s="833" t="s">
        <v>1259</v>
      </c>
      <c r="BO58" s="834" t="s">
        <v>1963</v>
      </c>
    </row>
    <row r="59" spans="2:67" ht="15" customHeight="1" thickBot="1">
      <c r="B59" s="803"/>
      <c r="C59" s="871"/>
      <c r="D59" s="170"/>
      <c r="E59" s="11"/>
      <c r="F59" s="12"/>
      <c r="G59" s="10"/>
      <c r="H59" s="10"/>
      <c r="I59" s="478"/>
      <c r="J59" s="75"/>
      <c r="K59" s="74"/>
      <c r="L59" s="76"/>
      <c r="M59" s="74"/>
      <c r="N59" s="76"/>
      <c r="O59" s="75"/>
      <c r="P59" s="226"/>
      <c r="Q59" s="226"/>
      <c r="R59" s="261"/>
      <c r="S59" s="226"/>
      <c r="T59" s="261"/>
      <c r="U59" s="226"/>
      <c r="V59" s="261"/>
      <c r="W59" s="226"/>
      <c r="X59" s="261"/>
      <c r="Y59" s="226"/>
      <c r="Z59" s="226"/>
      <c r="AA59" s="226"/>
      <c r="AB59" s="226"/>
      <c r="AC59" s="74"/>
      <c r="AD59" s="417"/>
      <c r="AE59" s="417"/>
      <c r="AF59" s="417"/>
      <c r="AG59" s="417"/>
      <c r="AH59" s="417"/>
      <c r="AI59" s="417"/>
      <c r="AJ59" s="417"/>
      <c r="AK59" s="507"/>
      <c r="AL59" s="417"/>
      <c r="AM59" s="488"/>
      <c r="AN59" s="77"/>
      <c r="AO59" s="77"/>
      <c r="AP59" s="77"/>
      <c r="AQ59" s="77"/>
      <c r="AR59" s="77"/>
      <c r="AS59" s="77"/>
      <c r="AT59" s="77"/>
      <c r="AU59" s="77"/>
      <c r="AV59" s="77"/>
      <c r="AW59" s="77"/>
      <c r="AX59" s="77"/>
      <c r="AY59" s="77"/>
      <c r="AZ59" s="77"/>
      <c r="BA59" s="77"/>
      <c r="BB59" s="77"/>
      <c r="BC59" s="77"/>
      <c r="BD59" s="77"/>
      <c r="BE59" s="77"/>
      <c r="BF59" s="77"/>
      <c r="BG59" s="77"/>
      <c r="BH59" s="78"/>
      <c r="BI59" s="78"/>
      <c r="BJ59" s="78"/>
      <c r="BK59" s="78"/>
      <c r="BL59" s="78"/>
      <c r="BM59" s="458"/>
      <c r="BN59" s="11"/>
      <c r="BO59" s="15"/>
    </row>
    <row r="60" spans="2:67" ht="30" customHeight="1">
      <c r="B60" s="803"/>
      <c r="C60" s="871"/>
      <c r="D60" s="788">
        <f>+RESUMEN!J77</f>
        <v>5.614197530864197E-2</v>
      </c>
      <c r="E60" s="789" t="s">
        <v>777</v>
      </c>
      <c r="F60" s="962" t="s">
        <v>778</v>
      </c>
      <c r="G60" s="694">
        <v>0</v>
      </c>
      <c r="H60" s="694">
        <v>0</v>
      </c>
      <c r="I60" s="691">
        <v>1E-3</v>
      </c>
      <c r="J60" s="793">
        <f>+RESUMEN!J78</f>
        <v>0</v>
      </c>
      <c r="K60" s="794" t="s">
        <v>774</v>
      </c>
      <c r="L60" s="22" t="s">
        <v>763</v>
      </c>
      <c r="M60" s="128">
        <v>2210711</v>
      </c>
      <c r="N60" s="22" t="s">
        <v>1619</v>
      </c>
      <c r="O60" s="33">
        <v>0</v>
      </c>
      <c r="P60" s="84">
        <v>210</v>
      </c>
      <c r="Q60" s="84">
        <v>0</v>
      </c>
      <c r="R60" s="307">
        <f t="shared" si="13"/>
        <v>0</v>
      </c>
      <c r="S60" s="84">
        <v>70</v>
      </c>
      <c r="T60" s="307">
        <f t="shared" si="14"/>
        <v>0.33333333333333331</v>
      </c>
      <c r="U60" s="84">
        <v>70</v>
      </c>
      <c r="V60" s="309">
        <f t="shared" si="15"/>
        <v>0.33333333333333331</v>
      </c>
      <c r="W60" s="40">
        <v>70</v>
      </c>
      <c r="X60" s="316">
        <f t="shared" si="16"/>
        <v>0.33333333333333331</v>
      </c>
      <c r="Y60" s="46">
        <v>0</v>
      </c>
      <c r="Z60" s="84">
        <v>0</v>
      </c>
      <c r="AA60" s="84">
        <v>0</v>
      </c>
      <c r="AB60" s="63">
        <v>0</v>
      </c>
      <c r="AC60" s="231" t="str">
        <f t="shared" si="2"/>
        <v xml:space="preserve"> -</v>
      </c>
      <c r="AD60" s="795" t="str">
        <f t="shared" si="3"/>
        <v xml:space="preserve"> -</v>
      </c>
      <c r="AE60" s="87">
        <f t="shared" si="4"/>
        <v>0</v>
      </c>
      <c r="AF60" s="795">
        <f t="shared" si="5"/>
        <v>0</v>
      </c>
      <c r="AG60" s="87">
        <f t="shared" si="6"/>
        <v>0</v>
      </c>
      <c r="AH60" s="795">
        <f t="shared" si="7"/>
        <v>0</v>
      </c>
      <c r="AI60" s="87">
        <f t="shared" si="8"/>
        <v>0</v>
      </c>
      <c r="AJ60" s="795">
        <f t="shared" si="9"/>
        <v>0</v>
      </c>
      <c r="AK60" s="135">
        <f t="shared" si="10"/>
        <v>0</v>
      </c>
      <c r="AL60" s="920">
        <f t="shared" si="11"/>
        <v>0</v>
      </c>
      <c r="AM60" s="921">
        <f t="shared" si="12"/>
        <v>0</v>
      </c>
      <c r="AN60" s="46">
        <v>0</v>
      </c>
      <c r="AO60" s="84">
        <v>0</v>
      </c>
      <c r="AP60" s="84">
        <v>0</v>
      </c>
      <c r="AQ60" s="135" t="str">
        <f t="shared" si="17"/>
        <v xml:space="preserve"> -</v>
      </c>
      <c r="AR60" s="283" t="str">
        <f t="shared" si="18"/>
        <v xml:space="preserve"> -</v>
      </c>
      <c r="AS60" s="46">
        <v>10000</v>
      </c>
      <c r="AT60" s="84">
        <v>0</v>
      </c>
      <c r="AU60" s="84">
        <v>0</v>
      </c>
      <c r="AV60" s="135">
        <f t="shared" si="19"/>
        <v>0</v>
      </c>
      <c r="AW60" s="283" t="str">
        <f t="shared" si="20"/>
        <v xml:space="preserve"> -</v>
      </c>
      <c r="AX60" s="46">
        <v>78375</v>
      </c>
      <c r="AY60" s="84">
        <v>0</v>
      </c>
      <c r="AZ60" s="84">
        <v>0</v>
      </c>
      <c r="BA60" s="135">
        <f t="shared" si="21"/>
        <v>0</v>
      </c>
      <c r="BB60" s="283" t="str">
        <f t="shared" si="22"/>
        <v xml:space="preserve"> -</v>
      </c>
      <c r="BC60" s="47">
        <v>81901</v>
      </c>
      <c r="BD60" s="84">
        <v>0</v>
      </c>
      <c r="BE60" s="84">
        <v>0</v>
      </c>
      <c r="BF60" s="135">
        <f t="shared" si="23"/>
        <v>0</v>
      </c>
      <c r="BG60" s="283" t="str">
        <f t="shared" si="24"/>
        <v xml:space="preserve"> -</v>
      </c>
      <c r="BH60" s="238">
        <f t="shared" si="25"/>
        <v>170276</v>
      </c>
      <c r="BI60" s="239">
        <f t="shared" si="26"/>
        <v>0</v>
      </c>
      <c r="BJ60" s="239">
        <f t="shared" si="27"/>
        <v>0</v>
      </c>
      <c r="BK60" s="380">
        <f t="shared" si="28"/>
        <v>0</v>
      </c>
      <c r="BL60" s="283" t="str">
        <f t="shared" si="29"/>
        <v xml:space="preserve"> -</v>
      </c>
      <c r="BM60" s="800" t="s">
        <v>1407</v>
      </c>
      <c r="BN60" s="801" t="s">
        <v>1620</v>
      </c>
      <c r="BO60" s="802" t="s">
        <v>1953</v>
      </c>
    </row>
    <row r="61" spans="2:67" ht="30" customHeight="1" thickBot="1">
      <c r="B61" s="803"/>
      <c r="C61" s="871"/>
      <c r="D61" s="803"/>
      <c r="E61" s="804"/>
      <c r="F61" s="964"/>
      <c r="G61" s="695"/>
      <c r="H61" s="695"/>
      <c r="I61" s="692"/>
      <c r="J61" s="813"/>
      <c r="K61" s="828"/>
      <c r="L61" s="26" t="s">
        <v>764</v>
      </c>
      <c r="M61" s="131">
        <v>2210711</v>
      </c>
      <c r="N61" s="26" t="s">
        <v>1621</v>
      </c>
      <c r="O61" s="39">
        <v>0</v>
      </c>
      <c r="P61" s="86">
        <v>3</v>
      </c>
      <c r="Q61" s="86">
        <v>0</v>
      </c>
      <c r="R61" s="318">
        <f t="shared" si="13"/>
        <v>0</v>
      </c>
      <c r="S61" s="86">
        <v>1</v>
      </c>
      <c r="T61" s="318">
        <f t="shared" si="14"/>
        <v>0.33333333333333331</v>
      </c>
      <c r="U61" s="86">
        <v>1</v>
      </c>
      <c r="V61" s="319">
        <f t="shared" si="15"/>
        <v>0.33333333333333331</v>
      </c>
      <c r="W61" s="45">
        <v>1</v>
      </c>
      <c r="X61" s="320">
        <f t="shared" si="16"/>
        <v>0.33333333333333331</v>
      </c>
      <c r="Y61" s="56">
        <v>0</v>
      </c>
      <c r="Z61" s="86">
        <v>0</v>
      </c>
      <c r="AA61" s="86">
        <v>0</v>
      </c>
      <c r="AB61" s="64">
        <v>0</v>
      </c>
      <c r="AC61" s="232" t="str">
        <f t="shared" si="2"/>
        <v xml:space="preserve"> -</v>
      </c>
      <c r="AD61" s="815" t="str">
        <f t="shared" si="3"/>
        <v xml:space="preserve"> -</v>
      </c>
      <c r="AE61" s="102">
        <f t="shared" si="4"/>
        <v>0</v>
      </c>
      <c r="AF61" s="815">
        <f t="shared" si="5"/>
        <v>0</v>
      </c>
      <c r="AG61" s="102">
        <f t="shared" si="6"/>
        <v>0</v>
      </c>
      <c r="AH61" s="815">
        <f t="shared" si="7"/>
        <v>0</v>
      </c>
      <c r="AI61" s="102">
        <f t="shared" si="8"/>
        <v>0</v>
      </c>
      <c r="AJ61" s="815">
        <f t="shared" si="9"/>
        <v>0</v>
      </c>
      <c r="AK61" s="137">
        <f t="shared" si="10"/>
        <v>0</v>
      </c>
      <c r="AL61" s="929">
        <f t="shared" si="11"/>
        <v>0</v>
      </c>
      <c r="AM61" s="930">
        <f t="shared" si="12"/>
        <v>0</v>
      </c>
      <c r="AN61" s="56">
        <v>0</v>
      </c>
      <c r="AO61" s="86">
        <v>0</v>
      </c>
      <c r="AP61" s="86">
        <v>0</v>
      </c>
      <c r="AQ61" s="137" t="str">
        <f t="shared" si="17"/>
        <v xml:space="preserve"> -</v>
      </c>
      <c r="AR61" s="284" t="str">
        <f t="shared" si="18"/>
        <v xml:space="preserve"> -</v>
      </c>
      <c r="AS61" s="56">
        <v>30000</v>
      </c>
      <c r="AT61" s="86">
        <v>0</v>
      </c>
      <c r="AU61" s="86">
        <v>0</v>
      </c>
      <c r="AV61" s="137">
        <f t="shared" si="19"/>
        <v>0</v>
      </c>
      <c r="AW61" s="284" t="str">
        <f t="shared" si="20"/>
        <v xml:space="preserve"> -</v>
      </c>
      <c r="AX61" s="56">
        <v>50000</v>
      </c>
      <c r="AY61" s="86">
        <v>0</v>
      </c>
      <c r="AZ61" s="86">
        <v>0</v>
      </c>
      <c r="BA61" s="137">
        <f t="shared" si="21"/>
        <v>0</v>
      </c>
      <c r="BB61" s="284" t="str">
        <f t="shared" si="22"/>
        <v xml:space="preserve"> -</v>
      </c>
      <c r="BC61" s="57">
        <v>50000</v>
      </c>
      <c r="BD61" s="86">
        <v>0</v>
      </c>
      <c r="BE61" s="86">
        <v>0</v>
      </c>
      <c r="BF61" s="137">
        <f t="shared" si="23"/>
        <v>0</v>
      </c>
      <c r="BG61" s="284" t="str">
        <f t="shared" si="24"/>
        <v xml:space="preserve"> -</v>
      </c>
      <c r="BH61" s="241">
        <f t="shared" si="25"/>
        <v>130000</v>
      </c>
      <c r="BI61" s="242">
        <f t="shared" si="26"/>
        <v>0</v>
      </c>
      <c r="BJ61" s="242">
        <f t="shared" si="27"/>
        <v>0</v>
      </c>
      <c r="BK61" s="382">
        <f t="shared" si="28"/>
        <v>0</v>
      </c>
      <c r="BL61" s="284" t="str">
        <f t="shared" si="29"/>
        <v xml:space="preserve"> -</v>
      </c>
      <c r="BM61" s="820" t="s">
        <v>1407</v>
      </c>
      <c r="BN61" s="821" t="s">
        <v>1620</v>
      </c>
      <c r="BO61" s="822" t="s">
        <v>1953</v>
      </c>
    </row>
    <row r="62" spans="2:67" ht="30" customHeight="1">
      <c r="B62" s="803"/>
      <c r="C62" s="871"/>
      <c r="D62" s="803"/>
      <c r="E62" s="804"/>
      <c r="F62" s="964"/>
      <c r="G62" s="695"/>
      <c r="H62" s="695"/>
      <c r="I62" s="692"/>
      <c r="J62" s="793" t="e">
        <f>+RESUMEN!#REF!+RESUMEN!J79</f>
        <v>#REF!</v>
      </c>
      <c r="K62" s="794" t="s">
        <v>775</v>
      </c>
      <c r="L62" s="22" t="s">
        <v>765</v>
      </c>
      <c r="M62" s="128">
        <v>2210711</v>
      </c>
      <c r="N62" s="22" t="s">
        <v>1622</v>
      </c>
      <c r="O62" s="33">
        <v>8</v>
      </c>
      <c r="P62" s="84">
        <v>8</v>
      </c>
      <c r="Q62" s="84">
        <v>2</v>
      </c>
      <c r="R62" s="307">
        <f t="shared" si="13"/>
        <v>0.25</v>
      </c>
      <c r="S62" s="84">
        <v>2</v>
      </c>
      <c r="T62" s="307">
        <f t="shared" si="14"/>
        <v>0.25</v>
      </c>
      <c r="U62" s="84">
        <v>2</v>
      </c>
      <c r="V62" s="309">
        <f t="shared" si="15"/>
        <v>0.25</v>
      </c>
      <c r="W62" s="40">
        <v>2</v>
      </c>
      <c r="X62" s="316">
        <f t="shared" si="16"/>
        <v>0.25</v>
      </c>
      <c r="Y62" s="46">
        <v>3</v>
      </c>
      <c r="Z62" s="84">
        <v>0</v>
      </c>
      <c r="AA62" s="84">
        <v>0</v>
      </c>
      <c r="AB62" s="63">
        <v>0</v>
      </c>
      <c r="AC62" s="231">
        <f t="shared" si="2"/>
        <v>1.5</v>
      </c>
      <c r="AD62" s="795">
        <f t="shared" si="3"/>
        <v>1</v>
      </c>
      <c r="AE62" s="87">
        <f t="shared" si="4"/>
        <v>0</v>
      </c>
      <c r="AF62" s="795">
        <f t="shared" si="5"/>
        <v>0</v>
      </c>
      <c r="AG62" s="87">
        <f t="shared" si="6"/>
        <v>0</v>
      </c>
      <c r="AH62" s="795">
        <f t="shared" si="7"/>
        <v>0</v>
      </c>
      <c r="AI62" s="87">
        <f t="shared" si="8"/>
        <v>0</v>
      </c>
      <c r="AJ62" s="795">
        <f t="shared" si="9"/>
        <v>0</v>
      </c>
      <c r="AK62" s="135">
        <f t="shared" si="10"/>
        <v>0.375</v>
      </c>
      <c r="AL62" s="920">
        <f t="shared" si="11"/>
        <v>0.375</v>
      </c>
      <c r="AM62" s="921">
        <f t="shared" si="12"/>
        <v>0.375</v>
      </c>
      <c r="AN62" s="46">
        <v>128960</v>
      </c>
      <c r="AO62" s="84">
        <v>128960</v>
      </c>
      <c r="AP62" s="84">
        <v>20751</v>
      </c>
      <c r="AQ62" s="135">
        <f t="shared" si="17"/>
        <v>1</v>
      </c>
      <c r="AR62" s="283">
        <f t="shared" si="18"/>
        <v>0.16091035980148882</v>
      </c>
      <c r="AS62" s="46">
        <v>80000</v>
      </c>
      <c r="AT62" s="84">
        <v>0</v>
      </c>
      <c r="AU62" s="84">
        <v>0</v>
      </c>
      <c r="AV62" s="135">
        <f t="shared" si="19"/>
        <v>0</v>
      </c>
      <c r="AW62" s="283" t="str">
        <f t="shared" si="20"/>
        <v xml:space="preserve"> -</v>
      </c>
      <c r="AX62" s="46">
        <v>76441</v>
      </c>
      <c r="AY62" s="84">
        <v>0</v>
      </c>
      <c r="AZ62" s="84">
        <v>0</v>
      </c>
      <c r="BA62" s="135">
        <f t="shared" si="21"/>
        <v>0</v>
      </c>
      <c r="BB62" s="283" t="str">
        <f t="shared" si="22"/>
        <v xml:space="preserve"> -</v>
      </c>
      <c r="BC62" s="47">
        <v>79881</v>
      </c>
      <c r="BD62" s="84">
        <v>0</v>
      </c>
      <c r="BE62" s="84">
        <v>0</v>
      </c>
      <c r="BF62" s="135">
        <f t="shared" si="23"/>
        <v>0</v>
      </c>
      <c r="BG62" s="283" t="str">
        <f t="shared" si="24"/>
        <v xml:space="preserve"> -</v>
      </c>
      <c r="BH62" s="238">
        <f t="shared" si="25"/>
        <v>365282</v>
      </c>
      <c r="BI62" s="239">
        <f t="shared" si="26"/>
        <v>128960</v>
      </c>
      <c r="BJ62" s="239">
        <f t="shared" si="27"/>
        <v>20751</v>
      </c>
      <c r="BK62" s="380">
        <f t="shared" si="28"/>
        <v>0.3530423070394928</v>
      </c>
      <c r="BL62" s="283">
        <f t="shared" si="29"/>
        <v>0.16091035980148882</v>
      </c>
      <c r="BM62" s="800" t="s">
        <v>1623</v>
      </c>
      <c r="BN62" s="801" t="s">
        <v>1620</v>
      </c>
      <c r="BO62" s="802" t="s">
        <v>1953</v>
      </c>
    </row>
    <row r="63" spans="2:67" ht="30" customHeight="1">
      <c r="B63" s="803"/>
      <c r="C63" s="871"/>
      <c r="D63" s="803"/>
      <c r="E63" s="804"/>
      <c r="F63" s="964"/>
      <c r="G63" s="695"/>
      <c r="H63" s="695"/>
      <c r="I63" s="692"/>
      <c r="J63" s="807"/>
      <c r="K63" s="808"/>
      <c r="L63" s="23" t="s">
        <v>766</v>
      </c>
      <c r="M63" s="123">
        <v>2210711</v>
      </c>
      <c r="N63" s="23" t="s">
        <v>1624</v>
      </c>
      <c r="O63" s="34">
        <v>600</v>
      </c>
      <c r="P63" s="54">
        <v>450</v>
      </c>
      <c r="Q63" s="54">
        <v>0</v>
      </c>
      <c r="R63" s="308">
        <f t="shared" si="13"/>
        <v>0</v>
      </c>
      <c r="S63" s="54">
        <v>150</v>
      </c>
      <c r="T63" s="308">
        <f t="shared" si="14"/>
        <v>0.33333333333333331</v>
      </c>
      <c r="U63" s="54">
        <v>150</v>
      </c>
      <c r="V63" s="310">
        <f t="shared" si="15"/>
        <v>0.33333333333333331</v>
      </c>
      <c r="W63" s="41">
        <v>150</v>
      </c>
      <c r="X63" s="317">
        <f t="shared" si="16"/>
        <v>0.33333333333333331</v>
      </c>
      <c r="Y63" s="48">
        <v>61</v>
      </c>
      <c r="Z63" s="54">
        <v>0</v>
      </c>
      <c r="AA63" s="54">
        <v>0</v>
      </c>
      <c r="AB63" s="43">
        <v>0</v>
      </c>
      <c r="AC63" s="233" t="str">
        <f t="shared" si="2"/>
        <v xml:space="preserve"> -</v>
      </c>
      <c r="AD63" s="568" t="str">
        <f t="shared" si="3"/>
        <v xml:space="preserve"> -</v>
      </c>
      <c r="AE63" s="79">
        <f t="shared" si="4"/>
        <v>0</v>
      </c>
      <c r="AF63" s="568">
        <f t="shared" si="5"/>
        <v>0</v>
      </c>
      <c r="AG63" s="79">
        <f t="shared" si="6"/>
        <v>0</v>
      </c>
      <c r="AH63" s="568">
        <f t="shared" si="7"/>
        <v>0</v>
      </c>
      <c r="AI63" s="79">
        <f t="shared" si="8"/>
        <v>0</v>
      </c>
      <c r="AJ63" s="568">
        <f t="shared" si="9"/>
        <v>0</v>
      </c>
      <c r="AK63" s="116">
        <f t="shared" si="10"/>
        <v>0.13555555555555557</v>
      </c>
      <c r="AL63" s="926">
        <f t="shared" si="11"/>
        <v>0.13555555555555557</v>
      </c>
      <c r="AM63" s="927">
        <f t="shared" si="12"/>
        <v>0.13555555555555557</v>
      </c>
      <c r="AN63" s="48">
        <v>0</v>
      </c>
      <c r="AO63" s="54">
        <v>0</v>
      </c>
      <c r="AP63" s="54">
        <v>0</v>
      </c>
      <c r="AQ63" s="116" t="str">
        <f t="shared" si="17"/>
        <v xml:space="preserve"> -</v>
      </c>
      <c r="AR63" s="277" t="str">
        <f t="shared" si="18"/>
        <v xml:space="preserve"> -</v>
      </c>
      <c r="AS63" s="48">
        <v>30000</v>
      </c>
      <c r="AT63" s="54">
        <v>0</v>
      </c>
      <c r="AU63" s="54">
        <v>0</v>
      </c>
      <c r="AV63" s="116">
        <f t="shared" si="19"/>
        <v>0</v>
      </c>
      <c r="AW63" s="277" t="str">
        <f t="shared" si="20"/>
        <v xml:space="preserve"> -</v>
      </c>
      <c r="AX63" s="48">
        <v>10450</v>
      </c>
      <c r="AY63" s="54">
        <v>0</v>
      </c>
      <c r="AZ63" s="54">
        <v>0</v>
      </c>
      <c r="BA63" s="116">
        <f t="shared" si="21"/>
        <v>0</v>
      </c>
      <c r="BB63" s="277" t="str">
        <f t="shared" si="22"/>
        <v xml:space="preserve"> -</v>
      </c>
      <c r="BC63" s="49">
        <v>10920</v>
      </c>
      <c r="BD63" s="54">
        <v>0</v>
      </c>
      <c r="BE63" s="54">
        <v>0</v>
      </c>
      <c r="BF63" s="116">
        <f t="shared" si="23"/>
        <v>0</v>
      </c>
      <c r="BG63" s="277" t="str">
        <f t="shared" si="24"/>
        <v xml:space="preserve"> -</v>
      </c>
      <c r="BH63" s="240">
        <f t="shared" si="25"/>
        <v>51370</v>
      </c>
      <c r="BI63" s="236">
        <f t="shared" si="26"/>
        <v>0</v>
      </c>
      <c r="BJ63" s="236">
        <f t="shared" si="27"/>
        <v>0</v>
      </c>
      <c r="BK63" s="381">
        <f t="shared" si="28"/>
        <v>0</v>
      </c>
      <c r="BL63" s="277" t="str">
        <f t="shared" si="29"/>
        <v xml:space="preserve"> -</v>
      </c>
      <c r="BM63" s="462" t="s">
        <v>1623</v>
      </c>
      <c r="BN63" s="186" t="s">
        <v>1620</v>
      </c>
      <c r="BO63" s="187" t="s">
        <v>1953</v>
      </c>
    </row>
    <row r="64" spans="2:67" ht="30" customHeight="1">
      <c r="B64" s="803"/>
      <c r="C64" s="871"/>
      <c r="D64" s="803"/>
      <c r="E64" s="804"/>
      <c r="F64" s="964"/>
      <c r="G64" s="695"/>
      <c r="H64" s="695"/>
      <c r="I64" s="692"/>
      <c r="J64" s="807"/>
      <c r="K64" s="808"/>
      <c r="L64" s="23" t="s">
        <v>767</v>
      </c>
      <c r="M64" s="123" t="s">
        <v>1219</v>
      </c>
      <c r="N64" s="23" t="s">
        <v>1625</v>
      </c>
      <c r="O64" s="34">
        <v>0</v>
      </c>
      <c r="P64" s="54">
        <v>1</v>
      </c>
      <c r="Q64" s="54">
        <v>0</v>
      </c>
      <c r="R64" s="308">
        <v>0</v>
      </c>
      <c r="S64" s="54">
        <v>1</v>
      </c>
      <c r="T64" s="308">
        <v>0.33</v>
      </c>
      <c r="U64" s="54">
        <v>1</v>
      </c>
      <c r="V64" s="310">
        <v>0.33</v>
      </c>
      <c r="W64" s="41">
        <v>1</v>
      </c>
      <c r="X64" s="317">
        <v>0.34</v>
      </c>
      <c r="Y64" s="48">
        <v>0</v>
      </c>
      <c r="Z64" s="54">
        <v>0</v>
      </c>
      <c r="AA64" s="54">
        <v>0</v>
      </c>
      <c r="AB64" s="43">
        <v>0</v>
      </c>
      <c r="AC64" s="233" t="str">
        <f t="shared" si="2"/>
        <v xml:space="preserve"> -</v>
      </c>
      <c r="AD64" s="568" t="str">
        <f t="shared" si="3"/>
        <v xml:space="preserve"> -</v>
      </c>
      <c r="AE64" s="79">
        <f t="shared" si="4"/>
        <v>0</v>
      </c>
      <c r="AF64" s="568">
        <f t="shared" si="5"/>
        <v>0</v>
      </c>
      <c r="AG64" s="79">
        <f t="shared" si="6"/>
        <v>0</v>
      </c>
      <c r="AH64" s="568">
        <f t="shared" si="7"/>
        <v>0</v>
      </c>
      <c r="AI64" s="79">
        <f t="shared" si="8"/>
        <v>0</v>
      </c>
      <c r="AJ64" s="568">
        <f t="shared" si="9"/>
        <v>0</v>
      </c>
      <c r="AK64" s="116">
        <f>+AVERAGE(Z64:AB64)/P64</f>
        <v>0</v>
      </c>
      <c r="AL64" s="926">
        <f t="shared" si="11"/>
        <v>0</v>
      </c>
      <c r="AM64" s="927">
        <f t="shared" si="12"/>
        <v>0</v>
      </c>
      <c r="AN64" s="48">
        <v>76500</v>
      </c>
      <c r="AO64" s="54">
        <v>0</v>
      </c>
      <c r="AP64" s="54">
        <v>0</v>
      </c>
      <c r="AQ64" s="116">
        <f t="shared" si="17"/>
        <v>0</v>
      </c>
      <c r="AR64" s="277" t="str">
        <f t="shared" si="18"/>
        <v xml:space="preserve"> -</v>
      </c>
      <c r="AS64" s="48">
        <v>100000</v>
      </c>
      <c r="AT64" s="54">
        <v>0</v>
      </c>
      <c r="AU64" s="54">
        <v>0</v>
      </c>
      <c r="AV64" s="116">
        <f t="shared" si="19"/>
        <v>0</v>
      </c>
      <c r="AW64" s="277" t="str">
        <f t="shared" si="20"/>
        <v xml:space="preserve"> -</v>
      </c>
      <c r="AX64" s="48">
        <v>0</v>
      </c>
      <c r="AY64" s="54">
        <v>0</v>
      </c>
      <c r="AZ64" s="54">
        <v>0</v>
      </c>
      <c r="BA64" s="116" t="str">
        <f t="shared" si="21"/>
        <v xml:space="preserve"> -</v>
      </c>
      <c r="BB64" s="277" t="str">
        <f t="shared" si="22"/>
        <v xml:space="preserve"> -</v>
      </c>
      <c r="BC64" s="49">
        <v>0</v>
      </c>
      <c r="BD64" s="54">
        <v>0</v>
      </c>
      <c r="BE64" s="54">
        <v>0</v>
      </c>
      <c r="BF64" s="116" t="str">
        <f t="shared" si="23"/>
        <v xml:space="preserve"> -</v>
      </c>
      <c r="BG64" s="277" t="str">
        <f t="shared" si="24"/>
        <v xml:space="preserve"> -</v>
      </c>
      <c r="BH64" s="240">
        <f t="shared" si="25"/>
        <v>176500</v>
      </c>
      <c r="BI64" s="236">
        <f t="shared" si="26"/>
        <v>0</v>
      </c>
      <c r="BJ64" s="236">
        <f t="shared" si="27"/>
        <v>0</v>
      </c>
      <c r="BK64" s="381">
        <f t="shared" si="28"/>
        <v>0</v>
      </c>
      <c r="BL64" s="277" t="str">
        <f t="shared" si="29"/>
        <v xml:space="preserve"> -</v>
      </c>
      <c r="BM64" s="462" t="s">
        <v>1623</v>
      </c>
      <c r="BN64" s="186" t="s">
        <v>1620</v>
      </c>
      <c r="BO64" s="187" t="s">
        <v>1953</v>
      </c>
    </row>
    <row r="65" spans="2:67" ht="30" customHeight="1">
      <c r="B65" s="803"/>
      <c r="C65" s="871"/>
      <c r="D65" s="803"/>
      <c r="E65" s="804"/>
      <c r="F65" s="964"/>
      <c r="G65" s="695"/>
      <c r="H65" s="695"/>
      <c r="I65" s="692"/>
      <c r="J65" s="807"/>
      <c r="K65" s="808"/>
      <c r="L65" s="23" t="s">
        <v>768</v>
      </c>
      <c r="M65" s="123">
        <v>2210711</v>
      </c>
      <c r="N65" s="23" t="s">
        <v>1626</v>
      </c>
      <c r="O65" s="34">
        <v>0</v>
      </c>
      <c r="P65" s="54">
        <v>1</v>
      </c>
      <c r="Q65" s="54">
        <v>0</v>
      </c>
      <c r="R65" s="308">
        <f t="shared" si="13"/>
        <v>0</v>
      </c>
      <c r="S65" s="54">
        <v>1</v>
      </c>
      <c r="T65" s="308">
        <v>0.33</v>
      </c>
      <c r="U65" s="54">
        <v>1</v>
      </c>
      <c r="V65" s="310">
        <v>0.33</v>
      </c>
      <c r="W65" s="41">
        <v>1</v>
      </c>
      <c r="X65" s="317">
        <v>0.34</v>
      </c>
      <c r="Y65" s="48">
        <v>0</v>
      </c>
      <c r="Z65" s="54">
        <v>0</v>
      </c>
      <c r="AA65" s="54">
        <v>0</v>
      </c>
      <c r="AB65" s="43">
        <v>0</v>
      </c>
      <c r="AC65" s="233" t="str">
        <f t="shared" si="2"/>
        <v xml:space="preserve"> -</v>
      </c>
      <c r="AD65" s="568" t="str">
        <f t="shared" si="3"/>
        <v xml:space="preserve"> -</v>
      </c>
      <c r="AE65" s="79">
        <f t="shared" si="4"/>
        <v>0</v>
      </c>
      <c r="AF65" s="568">
        <f t="shared" si="5"/>
        <v>0</v>
      </c>
      <c r="AG65" s="79">
        <f t="shared" si="6"/>
        <v>0</v>
      </c>
      <c r="AH65" s="568">
        <f t="shared" si="7"/>
        <v>0</v>
      </c>
      <c r="AI65" s="79">
        <f t="shared" si="8"/>
        <v>0</v>
      </c>
      <c r="AJ65" s="568">
        <f t="shared" si="9"/>
        <v>0</v>
      </c>
      <c r="AK65" s="116">
        <f>+AVERAGE(Z65:AB65)/P65</f>
        <v>0</v>
      </c>
      <c r="AL65" s="926">
        <f t="shared" si="11"/>
        <v>0</v>
      </c>
      <c r="AM65" s="927">
        <f t="shared" si="12"/>
        <v>0</v>
      </c>
      <c r="AN65" s="48">
        <v>0</v>
      </c>
      <c r="AO65" s="54">
        <v>0</v>
      </c>
      <c r="AP65" s="54">
        <v>0</v>
      </c>
      <c r="AQ65" s="116" t="str">
        <f t="shared" si="17"/>
        <v xml:space="preserve"> -</v>
      </c>
      <c r="AR65" s="277" t="str">
        <f t="shared" si="18"/>
        <v xml:space="preserve"> -</v>
      </c>
      <c r="AS65" s="48">
        <v>100000</v>
      </c>
      <c r="AT65" s="54">
        <v>0</v>
      </c>
      <c r="AU65" s="54">
        <v>0</v>
      </c>
      <c r="AV65" s="116">
        <f t="shared" si="19"/>
        <v>0</v>
      </c>
      <c r="AW65" s="277" t="str">
        <f t="shared" si="20"/>
        <v xml:space="preserve"> -</v>
      </c>
      <c r="AX65" s="48">
        <v>313500</v>
      </c>
      <c r="AY65" s="54">
        <v>0</v>
      </c>
      <c r="AZ65" s="54">
        <v>0</v>
      </c>
      <c r="BA65" s="116">
        <f t="shared" si="21"/>
        <v>0</v>
      </c>
      <c r="BB65" s="277" t="str">
        <f t="shared" si="22"/>
        <v xml:space="preserve"> -</v>
      </c>
      <c r="BC65" s="49">
        <v>327607</v>
      </c>
      <c r="BD65" s="54">
        <v>0</v>
      </c>
      <c r="BE65" s="54">
        <v>0</v>
      </c>
      <c r="BF65" s="116">
        <f t="shared" si="23"/>
        <v>0</v>
      </c>
      <c r="BG65" s="277" t="str">
        <f t="shared" si="24"/>
        <v xml:space="preserve"> -</v>
      </c>
      <c r="BH65" s="240">
        <f t="shared" si="25"/>
        <v>741107</v>
      </c>
      <c r="BI65" s="236">
        <f t="shared" si="26"/>
        <v>0</v>
      </c>
      <c r="BJ65" s="236">
        <f t="shared" si="27"/>
        <v>0</v>
      </c>
      <c r="BK65" s="381">
        <f t="shared" si="28"/>
        <v>0</v>
      </c>
      <c r="BL65" s="277" t="str">
        <f t="shared" si="29"/>
        <v xml:space="preserve"> -</v>
      </c>
      <c r="BM65" s="462" t="s">
        <v>1407</v>
      </c>
      <c r="BN65" s="186" t="s">
        <v>1620</v>
      </c>
      <c r="BO65" s="187" t="s">
        <v>1953</v>
      </c>
    </row>
    <row r="66" spans="2:67" ht="30" customHeight="1">
      <c r="B66" s="803"/>
      <c r="C66" s="871"/>
      <c r="D66" s="803"/>
      <c r="E66" s="804"/>
      <c r="F66" s="964" t="s">
        <v>779</v>
      </c>
      <c r="G66" s="849">
        <v>0.35</v>
      </c>
      <c r="H66" s="849">
        <v>0.3</v>
      </c>
      <c r="I66" s="704">
        <f>+H66-G66</f>
        <v>-4.9999999999999989E-2</v>
      </c>
      <c r="J66" s="807"/>
      <c r="K66" s="808"/>
      <c r="L66" s="23" t="s">
        <v>769</v>
      </c>
      <c r="M66" s="123">
        <v>2210711</v>
      </c>
      <c r="N66" s="23" t="s">
        <v>1627</v>
      </c>
      <c r="O66" s="34">
        <v>4</v>
      </c>
      <c r="P66" s="54">
        <v>4</v>
      </c>
      <c r="Q66" s="54">
        <v>1</v>
      </c>
      <c r="R66" s="308">
        <f t="shared" si="13"/>
        <v>0.25</v>
      </c>
      <c r="S66" s="54">
        <v>1</v>
      </c>
      <c r="T66" s="308">
        <f t="shared" si="14"/>
        <v>0.25</v>
      </c>
      <c r="U66" s="54">
        <v>1</v>
      </c>
      <c r="V66" s="310">
        <f t="shared" si="15"/>
        <v>0.25</v>
      </c>
      <c r="W66" s="41">
        <v>1</v>
      </c>
      <c r="X66" s="317">
        <f t="shared" si="16"/>
        <v>0.25</v>
      </c>
      <c r="Y66" s="48">
        <v>0</v>
      </c>
      <c r="Z66" s="54">
        <v>0</v>
      </c>
      <c r="AA66" s="54">
        <v>0</v>
      </c>
      <c r="AB66" s="43">
        <v>0</v>
      </c>
      <c r="AC66" s="233">
        <f t="shared" si="2"/>
        <v>0</v>
      </c>
      <c r="AD66" s="568">
        <f t="shared" si="3"/>
        <v>0</v>
      </c>
      <c r="AE66" s="79">
        <f t="shared" si="4"/>
        <v>0</v>
      </c>
      <c r="AF66" s="568">
        <f t="shared" si="5"/>
        <v>0</v>
      </c>
      <c r="AG66" s="79">
        <f t="shared" si="6"/>
        <v>0</v>
      </c>
      <c r="AH66" s="568">
        <f t="shared" si="7"/>
        <v>0</v>
      </c>
      <c r="AI66" s="79">
        <f t="shared" si="8"/>
        <v>0</v>
      </c>
      <c r="AJ66" s="568">
        <f t="shared" si="9"/>
        <v>0</v>
      </c>
      <c r="AK66" s="116">
        <f t="shared" si="10"/>
        <v>0</v>
      </c>
      <c r="AL66" s="926">
        <f t="shared" si="11"/>
        <v>0</v>
      </c>
      <c r="AM66" s="927">
        <f t="shared" si="12"/>
        <v>0</v>
      </c>
      <c r="AN66" s="48">
        <v>25000</v>
      </c>
      <c r="AO66" s="54">
        <v>0</v>
      </c>
      <c r="AP66" s="54">
        <v>0</v>
      </c>
      <c r="AQ66" s="116">
        <f t="shared" si="17"/>
        <v>0</v>
      </c>
      <c r="AR66" s="277" t="str">
        <f t="shared" si="18"/>
        <v xml:space="preserve"> -</v>
      </c>
      <c r="AS66" s="48">
        <v>40000</v>
      </c>
      <c r="AT66" s="54">
        <v>0</v>
      </c>
      <c r="AU66" s="54">
        <v>0</v>
      </c>
      <c r="AV66" s="116">
        <f t="shared" si="19"/>
        <v>0</v>
      </c>
      <c r="AW66" s="277" t="str">
        <f t="shared" si="20"/>
        <v xml:space="preserve"> -</v>
      </c>
      <c r="AX66" s="48">
        <v>25000</v>
      </c>
      <c r="AY66" s="54">
        <v>0</v>
      </c>
      <c r="AZ66" s="54">
        <v>0</v>
      </c>
      <c r="BA66" s="116">
        <f t="shared" si="21"/>
        <v>0</v>
      </c>
      <c r="BB66" s="277" t="str">
        <f t="shared" si="22"/>
        <v xml:space="preserve"> -</v>
      </c>
      <c r="BC66" s="49">
        <v>25000</v>
      </c>
      <c r="BD66" s="54">
        <v>0</v>
      </c>
      <c r="BE66" s="54">
        <v>0</v>
      </c>
      <c r="BF66" s="116">
        <f t="shared" si="23"/>
        <v>0</v>
      </c>
      <c r="BG66" s="277" t="str">
        <f t="shared" si="24"/>
        <v xml:space="preserve"> -</v>
      </c>
      <c r="BH66" s="240">
        <f t="shared" si="25"/>
        <v>115000</v>
      </c>
      <c r="BI66" s="236">
        <f t="shared" si="26"/>
        <v>0</v>
      </c>
      <c r="BJ66" s="236">
        <f t="shared" si="27"/>
        <v>0</v>
      </c>
      <c r="BK66" s="381">
        <f t="shared" si="28"/>
        <v>0</v>
      </c>
      <c r="BL66" s="277" t="str">
        <f t="shared" si="29"/>
        <v xml:space="preserve"> -</v>
      </c>
      <c r="BM66" s="462" t="s">
        <v>1407</v>
      </c>
      <c r="BN66" s="186" t="s">
        <v>1620</v>
      </c>
      <c r="BO66" s="187" t="s">
        <v>1953</v>
      </c>
    </row>
    <row r="67" spans="2:67" ht="45.75" customHeight="1">
      <c r="B67" s="803"/>
      <c r="C67" s="871"/>
      <c r="D67" s="803"/>
      <c r="E67" s="804"/>
      <c r="F67" s="964"/>
      <c r="G67" s="849"/>
      <c r="H67" s="849"/>
      <c r="I67" s="704"/>
      <c r="J67" s="807"/>
      <c r="K67" s="808"/>
      <c r="L67" s="23" t="s">
        <v>770</v>
      </c>
      <c r="M67" s="123" t="s">
        <v>1219</v>
      </c>
      <c r="N67" s="23" t="s">
        <v>1628</v>
      </c>
      <c r="O67" s="34">
        <v>1</v>
      </c>
      <c r="P67" s="54">
        <v>1</v>
      </c>
      <c r="Q67" s="54">
        <v>1</v>
      </c>
      <c r="R67" s="308">
        <v>0.25</v>
      </c>
      <c r="S67" s="54">
        <v>1</v>
      </c>
      <c r="T67" s="308">
        <v>0.25</v>
      </c>
      <c r="U67" s="54">
        <v>1</v>
      </c>
      <c r="V67" s="310">
        <v>0.25</v>
      </c>
      <c r="W67" s="41">
        <v>1</v>
      </c>
      <c r="X67" s="317">
        <v>0.25</v>
      </c>
      <c r="Y67" s="48">
        <v>1</v>
      </c>
      <c r="Z67" s="54">
        <v>0</v>
      </c>
      <c r="AA67" s="54">
        <v>0</v>
      </c>
      <c r="AB67" s="43">
        <v>0</v>
      </c>
      <c r="AC67" s="233">
        <f t="shared" si="2"/>
        <v>1</v>
      </c>
      <c r="AD67" s="568">
        <f t="shared" si="3"/>
        <v>1</v>
      </c>
      <c r="AE67" s="79">
        <f t="shared" si="4"/>
        <v>0</v>
      </c>
      <c r="AF67" s="568">
        <f t="shared" si="5"/>
        <v>0</v>
      </c>
      <c r="AG67" s="79">
        <f t="shared" si="6"/>
        <v>0</v>
      </c>
      <c r="AH67" s="568">
        <f t="shared" si="7"/>
        <v>0</v>
      </c>
      <c r="AI67" s="79">
        <f t="shared" si="8"/>
        <v>0</v>
      </c>
      <c r="AJ67" s="568">
        <f t="shared" si="9"/>
        <v>0</v>
      </c>
      <c r="AK67" s="116">
        <f t="shared" ref="AK67" si="36">+AVERAGE(Y67:AB67)/P67</f>
        <v>0.25</v>
      </c>
      <c r="AL67" s="926">
        <f t="shared" si="11"/>
        <v>0.25</v>
      </c>
      <c r="AM67" s="927">
        <f t="shared" si="12"/>
        <v>0.25</v>
      </c>
      <c r="AN67" s="48">
        <v>0</v>
      </c>
      <c r="AO67" s="54">
        <v>0</v>
      </c>
      <c r="AP67" s="54">
        <v>0</v>
      </c>
      <c r="AQ67" s="116" t="str">
        <f t="shared" si="17"/>
        <v xml:space="preserve"> -</v>
      </c>
      <c r="AR67" s="277" t="str">
        <f t="shared" si="18"/>
        <v xml:space="preserve"> -</v>
      </c>
      <c r="AS67" s="48">
        <v>0</v>
      </c>
      <c r="AT67" s="54">
        <v>0</v>
      </c>
      <c r="AU67" s="54">
        <v>0</v>
      </c>
      <c r="AV67" s="116" t="str">
        <f t="shared" si="19"/>
        <v xml:space="preserve"> -</v>
      </c>
      <c r="AW67" s="277" t="str">
        <f t="shared" si="20"/>
        <v xml:space="preserve"> -</v>
      </c>
      <c r="AX67" s="48">
        <v>0</v>
      </c>
      <c r="AY67" s="54">
        <v>0</v>
      </c>
      <c r="AZ67" s="54">
        <v>0</v>
      </c>
      <c r="BA67" s="116" t="str">
        <f t="shared" si="21"/>
        <v xml:space="preserve"> -</v>
      </c>
      <c r="BB67" s="277" t="str">
        <f t="shared" si="22"/>
        <v xml:space="preserve"> -</v>
      </c>
      <c r="BC67" s="49">
        <v>0</v>
      </c>
      <c r="BD67" s="54">
        <v>0</v>
      </c>
      <c r="BE67" s="54">
        <v>0</v>
      </c>
      <c r="BF67" s="116" t="str">
        <f t="shared" si="23"/>
        <v xml:space="preserve"> -</v>
      </c>
      <c r="BG67" s="277" t="str">
        <f t="shared" si="24"/>
        <v xml:space="preserve"> -</v>
      </c>
      <c r="BH67" s="240">
        <f t="shared" si="25"/>
        <v>0</v>
      </c>
      <c r="BI67" s="236">
        <f t="shared" si="26"/>
        <v>0</v>
      </c>
      <c r="BJ67" s="236">
        <f t="shared" si="27"/>
        <v>0</v>
      </c>
      <c r="BK67" s="381" t="str">
        <f t="shared" si="28"/>
        <v xml:space="preserve"> -</v>
      </c>
      <c r="BL67" s="277" t="str">
        <f t="shared" si="29"/>
        <v xml:space="preserve"> -</v>
      </c>
      <c r="BM67" s="462" t="s">
        <v>1407</v>
      </c>
      <c r="BN67" s="186" t="s">
        <v>1620</v>
      </c>
      <c r="BO67" s="187" t="s">
        <v>1953</v>
      </c>
    </row>
    <row r="68" spans="2:67" ht="30" customHeight="1">
      <c r="B68" s="803"/>
      <c r="C68" s="871"/>
      <c r="D68" s="803"/>
      <c r="E68" s="804"/>
      <c r="F68" s="964"/>
      <c r="G68" s="849"/>
      <c r="H68" s="849"/>
      <c r="I68" s="704"/>
      <c r="J68" s="807"/>
      <c r="K68" s="808"/>
      <c r="L68" s="23" t="s">
        <v>771</v>
      </c>
      <c r="M68" s="123" t="s">
        <v>1219</v>
      </c>
      <c r="N68" s="23" t="s">
        <v>1629</v>
      </c>
      <c r="O68" s="34">
        <v>0</v>
      </c>
      <c r="P68" s="54">
        <v>1</v>
      </c>
      <c r="Q68" s="54">
        <v>0</v>
      </c>
      <c r="R68" s="308">
        <f t="shared" si="13"/>
        <v>0</v>
      </c>
      <c r="S68" s="54">
        <v>1</v>
      </c>
      <c r="T68" s="308">
        <f t="shared" si="14"/>
        <v>1</v>
      </c>
      <c r="U68" s="54">
        <v>0</v>
      </c>
      <c r="V68" s="310">
        <f t="shared" si="15"/>
        <v>0</v>
      </c>
      <c r="W68" s="41">
        <v>0</v>
      </c>
      <c r="X68" s="317">
        <f t="shared" si="16"/>
        <v>0</v>
      </c>
      <c r="Y68" s="48">
        <v>0</v>
      </c>
      <c r="Z68" s="54">
        <v>0.1</v>
      </c>
      <c r="AA68" s="54">
        <v>0</v>
      </c>
      <c r="AB68" s="43">
        <v>0</v>
      </c>
      <c r="AC68" s="233" t="str">
        <f t="shared" si="2"/>
        <v xml:space="preserve"> -</v>
      </c>
      <c r="AD68" s="568" t="str">
        <f t="shared" si="3"/>
        <v xml:space="preserve"> -</v>
      </c>
      <c r="AE68" s="79">
        <f t="shared" si="4"/>
        <v>0.1</v>
      </c>
      <c r="AF68" s="568">
        <f t="shared" si="5"/>
        <v>0.1</v>
      </c>
      <c r="AG68" s="79" t="str">
        <f t="shared" si="6"/>
        <v xml:space="preserve"> -</v>
      </c>
      <c r="AH68" s="568" t="str">
        <f t="shared" si="7"/>
        <v xml:space="preserve"> -</v>
      </c>
      <c r="AI68" s="79" t="str">
        <f t="shared" si="8"/>
        <v xml:space="preserve"> -</v>
      </c>
      <c r="AJ68" s="568" t="str">
        <f t="shared" si="9"/>
        <v xml:space="preserve"> -</v>
      </c>
      <c r="AK68" s="116">
        <f t="shared" si="10"/>
        <v>0.1</v>
      </c>
      <c r="AL68" s="926">
        <f t="shared" si="11"/>
        <v>0.1</v>
      </c>
      <c r="AM68" s="927">
        <f t="shared" si="12"/>
        <v>0.1</v>
      </c>
      <c r="AN68" s="48">
        <v>0</v>
      </c>
      <c r="AO68" s="54">
        <v>0</v>
      </c>
      <c r="AP68" s="54">
        <v>0</v>
      </c>
      <c r="AQ68" s="116" t="str">
        <f t="shared" si="17"/>
        <v xml:space="preserve"> -</v>
      </c>
      <c r="AR68" s="277" t="str">
        <f t="shared" si="18"/>
        <v xml:space="preserve"> -</v>
      </c>
      <c r="AS68" s="48">
        <v>0</v>
      </c>
      <c r="AT68" s="54">
        <v>0</v>
      </c>
      <c r="AU68" s="54">
        <v>0</v>
      </c>
      <c r="AV68" s="116" t="str">
        <f t="shared" si="19"/>
        <v xml:space="preserve"> -</v>
      </c>
      <c r="AW68" s="277" t="str">
        <f t="shared" si="20"/>
        <v xml:space="preserve"> -</v>
      </c>
      <c r="AX68" s="48">
        <v>0</v>
      </c>
      <c r="AY68" s="54">
        <v>0</v>
      </c>
      <c r="AZ68" s="54">
        <v>0</v>
      </c>
      <c r="BA68" s="116" t="str">
        <f t="shared" si="21"/>
        <v xml:space="preserve"> -</v>
      </c>
      <c r="BB68" s="277" t="str">
        <f t="shared" si="22"/>
        <v xml:space="preserve"> -</v>
      </c>
      <c r="BC68" s="49">
        <v>0</v>
      </c>
      <c r="BD68" s="54">
        <v>0</v>
      </c>
      <c r="BE68" s="54">
        <v>0</v>
      </c>
      <c r="BF68" s="116" t="str">
        <f t="shared" si="23"/>
        <v xml:space="preserve"> -</v>
      </c>
      <c r="BG68" s="277" t="str">
        <f t="shared" si="24"/>
        <v xml:space="preserve"> -</v>
      </c>
      <c r="BH68" s="240">
        <f t="shared" si="25"/>
        <v>0</v>
      </c>
      <c r="BI68" s="236">
        <f t="shared" si="26"/>
        <v>0</v>
      </c>
      <c r="BJ68" s="236">
        <f t="shared" si="27"/>
        <v>0</v>
      </c>
      <c r="BK68" s="381" t="str">
        <f t="shared" si="28"/>
        <v xml:space="preserve"> -</v>
      </c>
      <c r="BL68" s="277" t="str">
        <f t="shared" si="29"/>
        <v xml:space="preserve"> -</v>
      </c>
      <c r="BM68" s="462" t="s">
        <v>1407</v>
      </c>
      <c r="BN68" s="186" t="s">
        <v>1620</v>
      </c>
      <c r="BO68" s="187" t="s">
        <v>1960</v>
      </c>
    </row>
    <row r="69" spans="2:67" ht="30" customHeight="1">
      <c r="B69" s="803"/>
      <c r="C69" s="871"/>
      <c r="D69" s="803"/>
      <c r="E69" s="804"/>
      <c r="F69" s="964"/>
      <c r="G69" s="849"/>
      <c r="H69" s="849"/>
      <c r="I69" s="704"/>
      <c r="J69" s="807"/>
      <c r="K69" s="808"/>
      <c r="L69" s="110" t="s">
        <v>772</v>
      </c>
      <c r="M69" s="122">
        <v>0</v>
      </c>
      <c r="N69" s="110" t="s">
        <v>1630</v>
      </c>
      <c r="O69" s="34">
        <v>0</v>
      </c>
      <c r="P69" s="54">
        <v>1</v>
      </c>
      <c r="Q69" s="54">
        <v>0</v>
      </c>
      <c r="R69" s="308">
        <f t="shared" si="13"/>
        <v>0</v>
      </c>
      <c r="S69" s="54">
        <v>1</v>
      </c>
      <c r="T69" s="308">
        <f t="shared" si="14"/>
        <v>1</v>
      </c>
      <c r="U69" s="54">
        <v>0</v>
      </c>
      <c r="V69" s="310">
        <f t="shared" si="15"/>
        <v>0</v>
      </c>
      <c r="W69" s="41">
        <v>0</v>
      </c>
      <c r="X69" s="317">
        <f t="shared" si="16"/>
        <v>0</v>
      </c>
      <c r="Y69" s="48">
        <v>0</v>
      </c>
      <c r="Z69" s="54">
        <v>0.1</v>
      </c>
      <c r="AA69" s="54">
        <v>0</v>
      </c>
      <c r="AB69" s="43">
        <v>0</v>
      </c>
      <c r="AC69" s="233" t="str">
        <f t="shared" si="2"/>
        <v xml:space="preserve"> -</v>
      </c>
      <c r="AD69" s="568" t="str">
        <f t="shared" si="3"/>
        <v xml:space="preserve"> -</v>
      </c>
      <c r="AE69" s="79">
        <f t="shared" si="4"/>
        <v>0.1</v>
      </c>
      <c r="AF69" s="568">
        <f t="shared" si="5"/>
        <v>0.1</v>
      </c>
      <c r="AG69" s="79" t="str">
        <f t="shared" si="6"/>
        <v xml:space="preserve"> -</v>
      </c>
      <c r="AH69" s="568" t="str">
        <f t="shared" si="7"/>
        <v xml:space="preserve"> -</v>
      </c>
      <c r="AI69" s="79" t="str">
        <f t="shared" si="8"/>
        <v xml:space="preserve"> -</v>
      </c>
      <c r="AJ69" s="568" t="str">
        <f t="shared" si="9"/>
        <v xml:space="preserve"> -</v>
      </c>
      <c r="AK69" s="116">
        <f t="shared" si="10"/>
        <v>0.1</v>
      </c>
      <c r="AL69" s="926">
        <f t="shared" si="11"/>
        <v>0.1</v>
      </c>
      <c r="AM69" s="927">
        <f t="shared" si="12"/>
        <v>0.1</v>
      </c>
      <c r="AN69" s="48">
        <v>0</v>
      </c>
      <c r="AO69" s="54">
        <v>0</v>
      </c>
      <c r="AP69" s="54">
        <v>0</v>
      </c>
      <c r="AQ69" s="116" t="str">
        <f t="shared" si="17"/>
        <v xml:space="preserve"> -</v>
      </c>
      <c r="AR69" s="277" t="str">
        <f t="shared" si="18"/>
        <v xml:space="preserve"> -</v>
      </c>
      <c r="AS69" s="48">
        <v>0</v>
      </c>
      <c r="AT69" s="54">
        <v>0</v>
      </c>
      <c r="AU69" s="54">
        <v>0</v>
      </c>
      <c r="AV69" s="116" t="str">
        <f t="shared" si="19"/>
        <v xml:space="preserve"> -</v>
      </c>
      <c r="AW69" s="277" t="str">
        <f t="shared" si="20"/>
        <v xml:space="preserve"> -</v>
      </c>
      <c r="AX69" s="48">
        <v>0</v>
      </c>
      <c r="AY69" s="54">
        <v>0</v>
      </c>
      <c r="AZ69" s="54">
        <v>0</v>
      </c>
      <c r="BA69" s="116" t="str">
        <f t="shared" si="21"/>
        <v xml:space="preserve"> -</v>
      </c>
      <c r="BB69" s="277" t="str">
        <f t="shared" si="22"/>
        <v xml:space="preserve"> -</v>
      </c>
      <c r="BC69" s="49">
        <v>0</v>
      </c>
      <c r="BD69" s="54">
        <v>0</v>
      </c>
      <c r="BE69" s="54">
        <v>0</v>
      </c>
      <c r="BF69" s="116" t="str">
        <f t="shared" si="23"/>
        <v xml:space="preserve"> -</v>
      </c>
      <c r="BG69" s="277" t="str">
        <f t="shared" si="24"/>
        <v xml:space="preserve"> -</v>
      </c>
      <c r="BH69" s="240">
        <f t="shared" si="25"/>
        <v>0</v>
      </c>
      <c r="BI69" s="236">
        <f t="shared" si="26"/>
        <v>0</v>
      </c>
      <c r="BJ69" s="236">
        <f t="shared" si="27"/>
        <v>0</v>
      </c>
      <c r="BK69" s="381" t="str">
        <f t="shared" si="28"/>
        <v xml:space="preserve"> -</v>
      </c>
      <c r="BL69" s="277" t="str">
        <f t="shared" si="29"/>
        <v xml:space="preserve"> -</v>
      </c>
      <c r="BM69" s="462" t="s">
        <v>1407</v>
      </c>
      <c r="BN69" s="186" t="s">
        <v>1620</v>
      </c>
      <c r="BO69" s="187" t="s">
        <v>1960</v>
      </c>
    </row>
    <row r="70" spans="2:67" ht="30" customHeight="1" thickBot="1">
      <c r="B70" s="803"/>
      <c r="C70" s="871"/>
      <c r="D70" s="887"/>
      <c r="E70" s="965"/>
      <c r="F70" s="966"/>
      <c r="G70" s="882"/>
      <c r="H70" s="882"/>
      <c r="I70" s="943"/>
      <c r="J70" s="813"/>
      <c r="K70" s="828"/>
      <c r="L70" s="114" t="s">
        <v>773</v>
      </c>
      <c r="M70" s="109">
        <v>0</v>
      </c>
      <c r="N70" s="114" t="s">
        <v>1631</v>
      </c>
      <c r="O70" s="39">
        <v>0</v>
      </c>
      <c r="P70" s="86">
        <v>3</v>
      </c>
      <c r="Q70" s="86">
        <v>0</v>
      </c>
      <c r="R70" s="318">
        <f t="shared" si="13"/>
        <v>0</v>
      </c>
      <c r="S70" s="86">
        <v>1</v>
      </c>
      <c r="T70" s="318">
        <f>+S70/P70</f>
        <v>0.33333333333333331</v>
      </c>
      <c r="U70" s="86">
        <v>1</v>
      </c>
      <c r="V70" s="319">
        <f t="shared" si="15"/>
        <v>0.33333333333333331</v>
      </c>
      <c r="W70" s="45">
        <v>1</v>
      </c>
      <c r="X70" s="320">
        <f t="shared" si="16"/>
        <v>0.33333333333333331</v>
      </c>
      <c r="Y70" s="56">
        <v>0</v>
      </c>
      <c r="Z70" s="86">
        <v>0.15</v>
      </c>
      <c r="AA70" s="86">
        <v>0</v>
      </c>
      <c r="AB70" s="64">
        <v>0</v>
      </c>
      <c r="AC70" s="232" t="str">
        <f t="shared" si="2"/>
        <v xml:space="preserve"> -</v>
      </c>
      <c r="AD70" s="815" t="str">
        <f t="shared" si="3"/>
        <v xml:space="preserve"> -</v>
      </c>
      <c r="AE70" s="102">
        <f t="shared" si="4"/>
        <v>0.15</v>
      </c>
      <c r="AF70" s="815">
        <f t="shared" si="5"/>
        <v>0.15</v>
      </c>
      <c r="AG70" s="102">
        <f t="shared" si="6"/>
        <v>0</v>
      </c>
      <c r="AH70" s="815">
        <f t="shared" si="7"/>
        <v>0</v>
      </c>
      <c r="AI70" s="102">
        <f t="shared" si="8"/>
        <v>0</v>
      </c>
      <c r="AJ70" s="815">
        <f t="shared" si="9"/>
        <v>0</v>
      </c>
      <c r="AK70" s="137">
        <f t="shared" si="10"/>
        <v>4.9999999999999996E-2</v>
      </c>
      <c r="AL70" s="929">
        <f t="shared" si="11"/>
        <v>4.9999999999999996E-2</v>
      </c>
      <c r="AM70" s="930">
        <f t="shared" si="12"/>
        <v>4.9999999999999996E-2</v>
      </c>
      <c r="AN70" s="56">
        <v>0</v>
      </c>
      <c r="AO70" s="86">
        <v>0</v>
      </c>
      <c r="AP70" s="86">
        <v>0</v>
      </c>
      <c r="AQ70" s="137" t="str">
        <f t="shared" si="17"/>
        <v xml:space="preserve"> -</v>
      </c>
      <c r="AR70" s="284" t="str">
        <f t="shared" si="18"/>
        <v xml:space="preserve"> -</v>
      </c>
      <c r="AS70" s="56">
        <v>0</v>
      </c>
      <c r="AT70" s="86">
        <v>0</v>
      </c>
      <c r="AU70" s="86">
        <v>0</v>
      </c>
      <c r="AV70" s="137" t="str">
        <f t="shared" si="19"/>
        <v xml:space="preserve"> -</v>
      </c>
      <c r="AW70" s="284" t="str">
        <f t="shared" si="20"/>
        <v xml:space="preserve"> -</v>
      </c>
      <c r="AX70" s="56">
        <v>300000</v>
      </c>
      <c r="AY70" s="86">
        <v>0</v>
      </c>
      <c r="AZ70" s="86">
        <v>0</v>
      </c>
      <c r="BA70" s="137">
        <f t="shared" si="21"/>
        <v>0</v>
      </c>
      <c r="BB70" s="284" t="str">
        <f t="shared" si="22"/>
        <v xml:space="preserve"> -</v>
      </c>
      <c r="BC70" s="57">
        <v>300000</v>
      </c>
      <c r="BD70" s="86">
        <v>0</v>
      </c>
      <c r="BE70" s="86">
        <v>0</v>
      </c>
      <c r="BF70" s="137">
        <f t="shared" si="23"/>
        <v>0</v>
      </c>
      <c r="BG70" s="284" t="str">
        <f t="shared" si="24"/>
        <v xml:space="preserve"> -</v>
      </c>
      <c r="BH70" s="241">
        <f t="shared" si="25"/>
        <v>600000</v>
      </c>
      <c r="BI70" s="242">
        <f t="shared" si="26"/>
        <v>0</v>
      </c>
      <c r="BJ70" s="242">
        <f t="shared" si="27"/>
        <v>0</v>
      </c>
      <c r="BK70" s="382">
        <f t="shared" si="28"/>
        <v>0</v>
      </c>
      <c r="BL70" s="284" t="str">
        <f t="shared" si="29"/>
        <v xml:space="preserve"> -</v>
      </c>
      <c r="BM70" s="832" t="s">
        <v>1342</v>
      </c>
      <c r="BN70" s="833" t="s">
        <v>1620</v>
      </c>
      <c r="BO70" s="834" t="s">
        <v>1960</v>
      </c>
    </row>
    <row r="71" spans="2:67" ht="15" customHeight="1" thickBot="1">
      <c r="B71" s="887"/>
      <c r="C71" s="888"/>
      <c r="D71" s="170"/>
      <c r="E71" s="11"/>
      <c r="F71" s="12"/>
      <c r="G71" s="10"/>
      <c r="H71" s="10"/>
      <c r="I71" s="478"/>
      <c r="J71" s="75"/>
      <c r="K71" s="74"/>
      <c r="L71" s="76"/>
      <c r="M71" s="74"/>
      <c r="N71" s="76"/>
      <c r="O71" s="75"/>
      <c r="P71" s="226"/>
      <c r="Q71" s="226"/>
      <c r="R71" s="261"/>
      <c r="S71" s="226"/>
      <c r="T71" s="261"/>
      <c r="U71" s="226"/>
      <c r="V71" s="261"/>
      <c r="W71" s="226"/>
      <c r="X71" s="261"/>
      <c r="Y71" s="226"/>
      <c r="Z71" s="226"/>
      <c r="AA71" s="226"/>
      <c r="AB71" s="226"/>
      <c r="AC71" s="74"/>
      <c r="AD71" s="417"/>
      <c r="AE71" s="417"/>
      <c r="AF71" s="417"/>
      <c r="AG71" s="417"/>
      <c r="AH71" s="417"/>
      <c r="AI71" s="417"/>
      <c r="AJ71" s="417"/>
      <c r="AK71" s="507"/>
      <c r="AL71" s="417"/>
      <c r="AM71" s="488"/>
      <c r="AN71" s="77"/>
      <c r="AO71" s="77"/>
      <c r="AP71" s="77"/>
      <c r="AQ71" s="77"/>
      <c r="AR71" s="77"/>
      <c r="AS71" s="77"/>
      <c r="AT71" s="77"/>
      <c r="AU71" s="77"/>
      <c r="AV71" s="77"/>
      <c r="AW71" s="77"/>
      <c r="AX71" s="77"/>
      <c r="AY71" s="77"/>
      <c r="AZ71" s="77"/>
      <c r="BA71" s="77"/>
      <c r="BB71" s="77"/>
      <c r="BC71" s="77"/>
      <c r="BD71" s="77"/>
      <c r="BE71" s="77"/>
      <c r="BF71" s="77"/>
      <c r="BG71" s="77"/>
      <c r="BH71" s="78"/>
      <c r="BI71" s="78"/>
      <c r="BJ71" s="78"/>
      <c r="BK71" s="78"/>
      <c r="BL71" s="78"/>
      <c r="BM71" s="458"/>
      <c r="BN71" s="11"/>
      <c r="BO71" s="15"/>
    </row>
    <row r="72" spans="2:67" ht="15" customHeight="1" thickBot="1">
      <c r="B72" s="16"/>
      <c r="C72" s="17"/>
      <c r="D72" s="18"/>
      <c r="E72" s="18"/>
      <c r="F72" s="19"/>
      <c r="G72" s="18"/>
      <c r="H72" s="18"/>
      <c r="I72" s="18"/>
      <c r="J72" s="18"/>
      <c r="K72" s="18"/>
      <c r="L72" s="19"/>
      <c r="M72" s="18"/>
      <c r="N72" s="19"/>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490"/>
      <c r="AN72" s="20"/>
      <c r="AO72" s="20"/>
      <c r="AP72" s="20"/>
      <c r="AQ72" s="20"/>
      <c r="AR72" s="193"/>
      <c r="AS72" s="20"/>
      <c r="AT72" s="20"/>
      <c r="AU72" s="20"/>
      <c r="AV72" s="20"/>
      <c r="AW72" s="193"/>
      <c r="AX72" s="20"/>
      <c r="AY72" s="20"/>
      <c r="AZ72" s="20"/>
      <c r="BA72" s="20"/>
      <c r="BB72" s="193"/>
      <c r="BC72" s="20"/>
      <c r="BD72" s="20"/>
      <c r="BE72" s="20"/>
      <c r="BF72" s="20"/>
      <c r="BG72" s="193"/>
      <c r="BH72" s="193"/>
      <c r="BI72" s="193"/>
      <c r="BJ72" s="193"/>
      <c r="BK72" s="193"/>
      <c r="BL72" s="193"/>
      <c r="BM72" s="20"/>
      <c r="BN72" s="20"/>
      <c r="BO72" s="457"/>
    </row>
    <row r="74" spans="2:67" ht="16" thickBot="1"/>
    <row r="75" spans="2:67" ht="20" customHeight="1" thickBot="1">
      <c r="Y75" s="892">
        <v>2016</v>
      </c>
      <c r="Z75" s="893">
        <v>2017</v>
      </c>
      <c r="AA75" s="893">
        <v>2018</v>
      </c>
      <c r="AB75" s="893">
        <v>2019</v>
      </c>
      <c r="AC75" s="894" t="s">
        <v>1220</v>
      </c>
      <c r="AD75" s="895"/>
    </row>
    <row r="76" spans="2:67" ht="18" customHeight="1">
      <c r="U76" s="896" t="s">
        <v>155</v>
      </c>
      <c r="V76" s="897"/>
      <c r="W76" s="897"/>
      <c r="X76" s="898"/>
      <c r="Y76" s="899">
        <f>+AVERAGE(AD32:AD33)</f>
        <v>1</v>
      </c>
      <c r="Z76" s="900">
        <f>+AVERAGE(AF32:AF33)</f>
        <v>0</v>
      </c>
      <c r="AA76" s="900">
        <f>+AVERAGE(AH32:AH33)</f>
        <v>0</v>
      </c>
      <c r="AB76" s="900">
        <f>+AVERAGE(AJ32:AJ33)</f>
        <v>0</v>
      </c>
      <c r="AC76" s="901">
        <f>+AVERAGE(AL32:AL33)</f>
        <v>0.125</v>
      </c>
      <c r="AD76" s="902"/>
    </row>
    <row r="77" spans="2:67" ht="18" customHeight="1">
      <c r="U77" s="903" t="s">
        <v>1205</v>
      </c>
      <c r="V77" s="904"/>
      <c r="W77" s="904"/>
      <c r="X77" s="905"/>
      <c r="Y77" s="906">
        <f>+AVERAGE(AD60:AD67)</f>
        <v>0.66666666666666663</v>
      </c>
      <c r="Z77" s="907">
        <f>+AVERAGE(AF60:AF67)</f>
        <v>0</v>
      </c>
      <c r="AA77" s="907">
        <f>+AVERAGE(AH60:AH67)</f>
        <v>0</v>
      </c>
      <c r="AB77" s="907">
        <f>+AVERAGE(AJ60:AJ67)</f>
        <v>0</v>
      </c>
      <c r="AC77" s="908">
        <f>+AVERAGE(AL60:AL67)</f>
        <v>9.5069444444444443E-2</v>
      </c>
      <c r="AD77" s="902"/>
    </row>
    <row r="78" spans="2:67" ht="18" customHeight="1">
      <c r="U78" s="903" t="s">
        <v>756</v>
      </c>
      <c r="V78" s="904"/>
      <c r="W78" s="904"/>
      <c r="X78" s="905"/>
      <c r="Y78" s="906">
        <f>+AVERAGE(AD45:AD53)</f>
        <v>0.93277777777777771</v>
      </c>
      <c r="Z78" s="907">
        <f>+AVERAGE(AF45:AF53)</f>
        <v>0.24459458689458691</v>
      </c>
      <c r="AA78" s="907">
        <f>+AVERAGE(AH45:AH53)</f>
        <v>0</v>
      </c>
      <c r="AB78" s="907">
        <f>+AVERAGE(AJ45:AJ53)</f>
        <v>0</v>
      </c>
      <c r="AC78" s="908">
        <f>+AVERAGE(AL45:AL53)</f>
        <v>0.33884810096720924</v>
      </c>
      <c r="AD78" s="902"/>
    </row>
    <row r="79" spans="2:67" ht="18" customHeight="1">
      <c r="U79" s="903" t="s">
        <v>1208</v>
      </c>
      <c r="V79" s="904"/>
      <c r="W79" s="904"/>
      <c r="X79" s="905"/>
      <c r="Y79" s="906">
        <f>+AVERAGE(AD16:AD17,AD31)</f>
        <v>1</v>
      </c>
      <c r="Z79" s="907">
        <f>+AVERAGE(AF16:AF17,AF31)</f>
        <v>0.5</v>
      </c>
      <c r="AA79" s="907">
        <f>+AVERAGE(AH16:AH17,AH31)</f>
        <v>0</v>
      </c>
      <c r="AB79" s="907">
        <f>+AVERAGE(AJ16:AJ17,AJ31)</f>
        <v>0</v>
      </c>
      <c r="AC79" s="908">
        <f>+AVERAGE(AL16:AL17,AL31)</f>
        <v>3.3333333333333333E-2</v>
      </c>
      <c r="AD79" s="902"/>
    </row>
    <row r="80" spans="2:67" ht="18" customHeight="1">
      <c r="U80" s="903" t="s">
        <v>1209</v>
      </c>
      <c r="V80" s="904"/>
      <c r="W80" s="904"/>
      <c r="X80" s="905"/>
      <c r="Y80" s="906">
        <f>+AVERAGE(AD23:AD30,AD35:AD37)</f>
        <v>1</v>
      </c>
      <c r="Z80" s="907">
        <f>+AVERAGE(AF23:AF30,AF35:AF37)</f>
        <v>0.45454545454545453</v>
      </c>
      <c r="AA80" s="907">
        <f>+AVERAGE(AH23:AH30,AH35:AH37)</f>
        <v>0</v>
      </c>
      <c r="AB80" s="907">
        <f>+AVERAGE(AJ23:AJ30,AJ35:AJ37)</f>
        <v>0</v>
      </c>
      <c r="AC80" s="908">
        <f>+AVERAGE(AL23:AL30,AL35:AL37)</f>
        <v>0.26515151515151514</v>
      </c>
      <c r="AD80" s="902"/>
    </row>
    <row r="81" spans="21:30" ht="18" customHeight="1">
      <c r="U81" s="903" t="s">
        <v>1212</v>
      </c>
      <c r="V81" s="904"/>
      <c r="W81" s="904"/>
      <c r="X81" s="905"/>
      <c r="Y81" s="906" t="s">
        <v>1219</v>
      </c>
      <c r="Z81" s="907" t="s">
        <v>1219</v>
      </c>
      <c r="AA81" s="907">
        <f>+AVERAGE(AH14:AH15,AH19:AH22)</f>
        <v>0</v>
      </c>
      <c r="AB81" s="907">
        <f>+AVERAGE(AJ14:AJ15,AJ19:AJ22)</f>
        <v>0</v>
      </c>
      <c r="AC81" s="908">
        <f>+AVERAGE(AL14:AL15,AL19:AL22)</f>
        <v>0</v>
      </c>
      <c r="AD81" s="902"/>
    </row>
    <row r="82" spans="21:30" ht="18" customHeight="1">
      <c r="U82" s="903" t="s">
        <v>1214</v>
      </c>
      <c r="V82" s="904"/>
      <c r="W82" s="904"/>
      <c r="X82" s="905"/>
      <c r="Y82" s="906">
        <f>+AVERAGE(AD11:AD13,AD34,AD39:AD44,AD54:AD58)</f>
        <v>0.84285714285714286</v>
      </c>
      <c r="Z82" s="907">
        <f>+AVERAGE(AF11:AF13,AF34,AF39:AF44,AF54:AF58)</f>
        <v>0.10888888888888891</v>
      </c>
      <c r="AA82" s="907">
        <f>+AVERAGE(AH11:AH13,AH34,AH39:AH44,AH54:AH58)</f>
        <v>0</v>
      </c>
      <c r="AB82" s="907">
        <f>+AVERAGE(AJ11:AJ13,AJ34,AJ39:AJ44,AJ54:AJ58)</f>
        <v>0</v>
      </c>
      <c r="AC82" s="908">
        <f>+AVERAGE(AL11:AL13,AL34,AL39:AL44,AL54:AL58)</f>
        <v>0.14403703703703702</v>
      </c>
      <c r="AD82" s="902"/>
    </row>
    <row r="83" spans="21:30" ht="18" customHeight="1" thickBot="1">
      <c r="U83" s="909" t="s">
        <v>1215</v>
      </c>
      <c r="V83" s="910"/>
      <c r="W83" s="910"/>
      <c r="X83" s="911"/>
      <c r="Y83" s="912" t="s">
        <v>1219</v>
      </c>
      <c r="Z83" s="913">
        <f>+AVERAGE(AF68:AF70)</f>
        <v>0.11666666666666665</v>
      </c>
      <c r="AA83" s="913">
        <f>+AVERAGE(AH68:AH70)</f>
        <v>0</v>
      </c>
      <c r="AB83" s="913">
        <f>+AVERAGE(AJ68:AJ70)</f>
        <v>0</v>
      </c>
      <c r="AC83" s="914">
        <f>+AVERAGE(AL68:AL70)</f>
        <v>8.3333333333333329E-2</v>
      </c>
      <c r="AD83" s="902"/>
    </row>
  </sheetData>
  <sheetProtection password="DAEB" sheet="1" objects="1" scenarios="1"/>
  <autoFilter ref="A10:BO71">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102">
    <mergeCell ref="B3:BO3"/>
    <mergeCell ref="B4:BO4"/>
    <mergeCell ref="B5:BO5"/>
    <mergeCell ref="B8:B10"/>
    <mergeCell ref="C8:C10"/>
    <mergeCell ref="D8:D10"/>
    <mergeCell ref="E8:E10"/>
    <mergeCell ref="F8:F10"/>
    <mergeCell ref="G8:G10"/>
    <mergeCell ref="J8:J10"/>
    <mergeCell ref="K8:K10"/>
    <mergeCell ref="L8:L10"/>
    <mergeCell ref="M8:M10"/>
    <mergeCell ref="AN8:BL8"/>
    <mergeCell ref="BN8:BN10"/>
    <mergeCell ref="AN9:AR9"/>
    <mergeCell ref="J11:J13"/>
    <mergeCell ref="U83:X83"/>
    <mergeCell ref="U82:X82"/>
    <mergeCell ref="U81:X81"/>
    <mergeCell ref="U80:X80"/>
    <mergeCell ref="U79:X79"/>
    <mergeCell ref="U78:X78"/>
    <mergeCell ref="U77:X77"/>
    <mergeCell ref="U76:X76"/>
    <mergeCell ref="J14:J17"/>
    <mergeCell ref="K14:K17"/>
    <mergeCell ref="K11:K13"/>
    <mergeCell ref="J19:J28"/>
    <mergeCell ref="J29:J34"/>
    <mergeCell ref="J35:J37"/>
    <mergeCell ref="K35:K37"/>
    <mergeCell ref="K29:K34"/>
    <mergeCell ref="K19:K28"/>
    <mergeCell ref="J55:J58"/>
    <mergeCell ref="K55:K58"/>
    <mergeCell ref="K39:K53"/>
    <mergeCell ref="J62:J70"/>
    <mergeCell ref="K62:K70"/>
    <mergeCell ref="J60:J61"/>
    <mergeCell ref="E11:E17"/>
    <mergeCell ref="D11:D17"/>
    <mergeCell ref="F11:F14"/>
    <mergeCell ref="F15:F17"/>
    <mergeCell ref="G11:G14"/>
    <mergeCell ref="H11:H14"/>
    <mergeCell ref="G15:G17"/>
    <mergeCell ref="H15:H17"/>
    <mergeCell ref="I11:I14"/>
    <mergeCell ref="F29:F37"/>
    <mergeCell ref="G19:G28"/>
    <mergeCell ref="H19:H28"/>
    <mergeCell ref="G29:G37"/>
    <mergeCell ref="H29:H37"/>
    <mergeCell ref="F19:F28"/>
    <mergeCell ref="F49:F58"/>
    <mergeCell ref="F39:F48"/>
    <mergeCell ref="G39:G48"/>
    <mergeCell ref="H39:H48"/>
    <mergeCell ref="G49:G58"/>
    <mergeCell ref="H49:H58"/>
    <mergeCell ref="I39:I48"/>
    <mergeCell ref="K60:K61"/>
    <mergeCell ref="D60:D70"/>
    <mergeCell ref="E60:E70"/>
    <mergeCell ref="J39:J53"/>
    <mergeCell ref="B11:B71"/>
    <mergeCell ref="C11:C71"/>
    <mergeCell ref="F60:F65"/>
    <mergeCell ref="F66:F70"/>
    <mergeCell ref="G60:G65"/>
    <mergeCell ref="H60:H65"/>
    <mergeCell ref="E39:E58"/>
    <mergeCell ref="D39:D58"/>
    <mergeCell ref="E19:E37"/>
    <mergeCell ref="D19:D37"/>
    <mergeCell ref="G66:G70"/>
    <mergeCell ref="H66:H70"/>
    <mergeCell ref="I60:I65"/>
    <mergeCell ref="I66:I70"/>
    <mergeCell ref="I29:I37"/>
    <mergeCell ref="I15:I17"/>
    <mergeCell ref="I19:I28"/>
    <mergeCell ref="H8:I10"/>
    <mergeCell ref="I49:I58"/>
    <mergeCell ref="BM8:BM10"/>
    <mergeCell ref="BH9:BL9"/>
    <mergeCell ref="Q10:R10"/>
    <mergeCell ref="S10:T10"/>
    <mergeCell ref="U10:V10"/>
    <mergeCell ref="W10:X10"/>
    <mergeCell ref="N8:X9"/>
    <mergeCell ref="Y8:AB9"/>
    <mergeCell ref="AC8:AM9"/>
    <mergeCell ref="AC10:AD10"/>
    <mergeCell ref="AE10:AF10"/>
    <mergeCell ref="AG10:AH10"/>
    <mergeCell ref="AI10:AJ10"/>
    <mergeCell ref="AK10:AM10"/>
    <mergeCell ref="AS9:AW9"/>
    <mergeCell ref="AX9:BB9"/>
    <mergeCell ref="BC9:BG9"/>
  </mergeCells>
  <conditionalFormatting sqref="AM11:AM17 AM19:AM37 AM39:AM58 AM60:AM70">
    <cfRule type="iconSet" priority="6">
      <iconSet iconSet="4Arrows" showValue="0">
        <cfvo type="percent" val="0"/>
        <cfvo type="num" val="0.14000000000000001"/>
        <cfvo type="num" val="0.16"/>
        <cfvo type="num" val="0.18"/>
      </iconSet>
    </cfRule>
  </conditionalFormatting>
  <conditionalFormatting sqref="AM18">
    <cfRule type="iconSet" priority="5">
      <iconSet iconSet="4Arrows" showValue="0">
        <cfvo type="percent" val="0"/>
        <cfvo type="num" val="0.14000000000000001"/>
        <cfvo type="num" val="0.16"/>
        <cfvo type="num" val="0.18"/>
      </iconSet>
    </cfRule>
  </conditionalFormatting>
  <conditionalFormatting sqref="AM38">
    <cfRule type="iconSet" priority="4">
      <iconSet iconSet="4Arrows" showValue="0">
        <cfvo type="percent" val="0"/>
        <cfvo type="num" val="0.14000000000000001"/>
        <cfvo type="num" val="0.16"/>
        <cfvo type="num" val="0.18"/>
      </iconSet>
    </cfRule>
  </conditionalFormatting>
  <conditionalFormatting sqref="AM59">
    <cfRule type="iconSet" priority="3">
      <iconSet iconSet="4Arrows" showValue="0">
        <cfvo type="percent" val="0"/>
        <cfvo type="num" val="0.14000000000000001"/>
        <cfvo type="num" val="0.16"/>
        <cfvo type="num" val="0.18"/>
      </iconSet>
    </cfRule>
  </conditionalFormatting>
  <conditionalFormatting sqref="AM71">
    <cfRule type="iconSet" priority="2">
      <iconSet iconSet="4Arrows" showValue="0">
        <cfvo type="percent" val="0"/>
        <cfvo type="num" val="0.14000000000000001"/>
        <cfvo type="num" val="0.16"/>
        <cfvo type="num" val="0.18"/>
      </iconSet>
    </cfRule>
  </conditionalFormatting>
  <conditionalFormatting sqref="AM72">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235"/>
  <sheetViews>
    <sheetView topLeftCell="A7" workbookViewId="0">
      <pane ySplit="4" topLeftCell="A11" activePane="bottomLeft" state="frozen"/>
      <selection activeCell="A7" sqref="A7"/>
      <selection pane="bottomLeft" activeCell="B8" sqref="B8:B10"/>
    </sheetView>
  </sheetViews>
  <sheetFormatPr baseColWidth="10" defaultRowHeight="26" x14ac:dyDescent="0"/>
  <cols>
    <col min="1" max="1" width="2.42578125" style="2" customWidth="1"/>
    <col min="2" max="2" width="10.7109375" style="2"/>
    <col min="3" max="3" width="18.85546875" style="2" customWidth="1"/>
    <col min="4" max="4" width="11" style="2" customWidth="1"/>
    <col min="5" max="5" width="19.7109375" style="2" customWidth="1"/>
    <col min="6" max="6" width="20.85546875" style="2" customWidth="1"/>
    <col min="7" max="7" width="10.7109375" style="2"/>
    <col min="8" max="8" width="13.5703125" style="2" customWidth="1"/>
    <col min="9" max="9" width="6.7109375" style="188" hidden="1" customWidth="1"/>
    <col min="10" max="10" width="10.7109375" style="2"/>
    <col min="11" max="11" width="24.7109375" style="2" customWidth="1"/>
    <col min="12" max="12" width="55.7109375" style="2" customWidth="1"/>
    <col min="13" max="13" width="11.5703125" style="2" customWidth="1"/>
    <col min="14" max="14" width="55.7109375" style="2" customWidth="1"/>
    <col min="15" max="15" width="11.140625" style="2" customWidth="1"/>
    <col min="16" max="16" width="13" style="2" customWidth="1"/>
    <col min="17" max="17" width="11.140625" style="2" customWidth="1"/>
    <col min="18" max="18" width="6.7109375" style="188" hidden="1" customWidth="1"/>
    <col min="19" max="19" width="11.85546875" style="2" customWidth="1"/>
    <col min="20" max="20" width="6.7109375" style="188" hidden="1" customWidth="1"/>
    <col min="21" max="21" width="11.85546875" style="2" customWidth="1"/>
    <col min="22" max="22" width="6.7109375" style="188" hidden="1" customWidth="1"/>
    <col min="23" max="23" width="11.85546875" style="2" customWidth="1"/>
    <col min="24" max="24" width="6.7109375" style="188" hidden="1" customWidth="1"/>
    <col min="25" max="28" width="12.7109375" style="188" customWidth="1"/>
    <col min="29" max="29" width="10.7109375" style="188" customWidth="1"/>
    <col min="30" max="30" width="6.7109375" style="188" hidden="1" customWidth="1"/>
    <col min="31" max="31" width="10.7109375" style="188" customWidth="1"/>
    <col min="32" max="32" width="6.7109375" style="188" hidden="1" customWidth="1"/>
    <col min="33" max="33" width="10.7109375" style="188" customWidth="1"/>
    <col min="34" max="34" width="6.7109375" style="188" hidden="1" customWidth="1"/>
    <col min="35" max="35" width="10.7109375" style="188" customWidth="1"/>
    <col min="36" max="36" width="6.7109375" style="188" hidden="1" customWidth="1"/>
    <col min="37" max="37" width="9.7109375" style="188" customWidth="1"/>
    <col min="38" max="38" width="6.7109375" style="188" hidden="1" customWidth="1"/>
    <col min="39" max="39" width="8.7109375" style="491" customWidth="1"/>
    <col min="40" max="42" width="16.28515625" style="2" customWidth="1"/>
    <col min="43" max="43" width="14.7109375" style="188" customWidth="1"/>
    <col min="44" max="44" width="14.7109375" style="2" customWidth="1"/>
    <col min="45" max="47" width="16.28515625" style="2" customWidth="1"/>
    <col min="48" max="48" width="14.7109375" style="188" customWidth="1"/>
    <col min="49" max="49" width="14.7109375" style="2" customWidth="1"/>
    <col min="50" max="52" width="16.28515625" style="2" customWidth="1"/>
    <col min="53" max="53" width="14.7109375" style="188" customWidth="1"/>
    <col min="54" max="54" width="14.7109375" style="2" customWidth="1"/>
    <col min="55" max="57" width="16.28515625" style="2" customWidth="1"/>
    <col min="58" max="58" width="14.7109375" style="188" customWidth="1"/>
    <col min="59" max="59" width="14.7109375" style="2" customWidth="1"/>
    <col min="60" max="62" width="16.28515625" style="188" customWidth="1"/>
    <col min="63" max="63" width="14.7109375" style="188" customWidth="1"/>
    <col min="64" max="64" width="14.7109375" style="2" customWidth="1"/>
    <col min="65" max="65" width="30.7109375" style="2" customWidth="1"/>
    <col min="66" max="66" width="21.28515625" style="2" customWidth="1"/>
    <col min="67" max="67" width="20.7109375" style="2" customWidth="1"/>
    <col min="68" max="16384" width="10.7109375" style="2"/>
  </cols>
  <sheetData>
    <row r="1" spans="2:6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485"/>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2:6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85"/>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2:67" ht="15">
      <c r="B3" s="596" t="s">
        <v>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row>
    <row r="4" spans="2:67" ht="15">
      <c r="B4" s="596" t="s">
        <v>15</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row>
    <row r="5" spans="2:67" ht="15">
      <c r="B5" s="596" t="s">
        <v>18</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row>
    <row r="6" spans="2:67" ht="14.25" customHeight="1">
      <c r="B6" s="3"/>
      <c r="C6" s="3"/>
      <c r="D6" s="3"/>
      <c r="E6" s="3"/>
      <c r="F6" s="3"/>
      <c r="G6" s="3"/>
      <c r="H6" s="3"/>
      <c r="I6" s="262"/>
      <c r="J6" s="3"/>
      <c r="K6" s="3"/>
      <c r="L6" s="3"/>
      <c r="M6" s="3"/>
      <c r="N6" s="3"/>
      <c r="O6" s="3"/>
      <c r="P6" s="3"/>
      <c r="Q6" s="3"/>
      <c r="R6" s="262"/>
      <c r="S6" s="3"/>
      <c r="T6" s="262"/>
      <c r="U6" s="3"/>
      <c r="V6" s="262"/>
      <c r="W6" s="3"/>
      <c r="X6" s="262"/>
      <c r="Y6" s="262"/>
      <c r="Z6" s="262"/>
      <c r="AA6" s="262"/>
      <c r="AB6" s="262"/>
      <c r="AC6" s="262"/>
      <c r="AD6" s="262"/>
      <c r="AE6" s="262"/>
      <c r="AF6" s="262"/>
      <c r="AG6" s="262"/>
      <c r="AH6" s="262"/>
      <c r="AI6" s="262"/>
      <c r="AJ6" s="262"/>
      <c r="AK6" s="262"/>
      <c r="AL6" s="262"/>
      <c r="AM6" s="486"/>
      <c r="AN6" s="3"/>
      <c r="AO6" s="3"/>
      <c r="AP6" s="3"/>
      <c r="AQ6" s="262"/>
      <c r="AR6" s="3"/>
      <c r="AS6" s="3"/>
      <c r="AT6" s="3"/>
      <c r="AU6" s="3"/>
      <c r="AV6" s="262"/>
      <c r="AW6" s="3"/>
      <c r="AX6" s="3"/>
      <c r="AY6" s="3"/>
      <c r="AZ6" s="3"/>
      <c r="BA6" s="262"/>
      <c r="BB6" s="3"/>
      <c r="BC6" s="3"/>
      <c r="BD6" s="3"/>
      <c r="BE6" s="3"/>
      <c r="BF6" s="262"/>
      <c r="BG6" s="3"/>
      <c r="BH6" s="262"/>
      <c r="BI6" s="262"/>
      <c r="BJ6" s="262"/>
      <c r="BK6" s="262"/>
      <c r="BL6" s="3"/>
      <c r="BM6" s="3"/>
      <c r="BN6" s="3"/>
      <c r="BO6" s="3"/>
    </row>
    <row r="7" spans="2:67" ht="14.25" customHeight="1" thickBot="1">
      <c r="B7" s="4"/>
      <c r="C7" s="4"/>
      <c r="D7" s="5"/>
      <c r="E7" s="5"/>
      <c r="F7" s="6"/>
      <c r="G7" s="6"/>
      <c r="H7" s="6"/>
      <c r="I7" s="6"/>
      <c r="J7" s="6"/>
      <c r="K7" s="7"/>
      <c r="L7" s="4"/>
      <c r="M7" s="4"/>
      <c r="N7" s="4"/>
      <c r="O7" s="4"/>
      <c r="P7" s="4"/>
      <c r="Q7" s="4"/>
      <c r="R7" s="4"/>
      <c r="S7" s="4"/>
      <c r="T7" s="4"/>
      <c r="U7" s="4"/>
      <c r="V7" s="4"/>
      <c r="W7" s="4"/>
      <c r="X7" s="4"/>
      <c r="Y7" s="4"/>
      <c r="Z7" s="4"/>
      <c r="AA7" s="4"/>
      <c r="AB7" s="4"/>
      <c r="AC7" s="4"/>
      <c r="AD7" s="4"/>
      <c r="AE7" s="4"/>
      <c r="AF7" s="4"/>
      <c r="AG7" s="4"/>
      <c r="AH7" s="4"/>
      <c r="AI7" s="4"/>
      <c r="AJ7" s="4"/>
      <c r="AK7" s="4"/>
      <c r="AL7" s="4"/>
      <c r="AM7" s="487"/>
      <c r="AN7" s="8"/>
      <c r="AO7" s="8"/>
      <c r="AP7" s="4"/>
      <c r="AQ7" s="4"/>
      <c r="AR7" s="4"/>
      <c r="AS7" s="8"/>
      <c r="AT7" s="8"/>
      <c r="AU7" s="8"/>
      <c r="AV7" s="8"/>
      <c r="AW7" s="4"/>
      <c r="AX7" s="8"/>
      <c r="AY7" s="8"/>
      <c r="AZ7" s="8"/>
      <c r="BA7" s="8"/>
      <c r="BB7" s="4"/>
      <c r="BC7" s="8"/>
      <c r="BD7" s="8"/>
      <c r="BE7" s="8"/>
      <c r="BF7" s="8"/>
      <c r="BG7" s="4"/>
      <c r="BH7" s="4"/>
      <c r="BI7" s="4"/>
      <c r="BJ7" s="4"/>
      <c r="BK7" s="4"/>
      <c r="BL7" s="4"/>
      <c r="BM7" s="4"/>
      <c r="BN7" s="4"/>
    </row>
    <row r="8" spans="2:67" ht="15" customHeight="1" thickBot="1">
      <c r="B8" s="597" t="s">
        <v>7</v>
      </c>
      <c r="C8" s="597" t="s">
        <v>12</v>
      </c>
      <c r="D8" s="597" t="s">
        <v>7</v>
      </c>
      <c r="E8" s="597" t="s">
        <v>13</v>
      </c>
      <c r="F8" s="599" t="s">
        <v>8</v>
      </c>
      <c r="G8" s="571" t="s">
        <v>9</v>
      </c>
      <c r="H8" s="570" t="s">
        <v>1</v>
      </c>
      <c r="I8" s="599"/>
      <c r="J8" s="577" t="s">
        <v>7</v>
      </c>
      <c r="K8" s="602" t="s">
        <v>2</v>
      </c>
      <c r="L8" s="602" t="s">
        <v>10</v>
      </c>
      <c r="M8" s="602" t="s">
        <v>14</v>
      </c>
      <c r="N8" s="570" t="s">
        <v>3</v>
      </c>
      <c r="O8" s="571"/>
      <c r="P8" s="571"/>
      <c r="Q8" s="571"/>
      <c r="R8" s="571"/>
      <c r="S8" s="571"/>
      <c r="T8" s="571"/>
      <c r="U8" s="571"/>
      <c r="V8" s="571"/>
      <c r="W8" s="571"/>
      <c r="X8" s="578"/>
      <c r="Y8" s="577" t="s">
        <v>1189</v>
      </c>
      <c r="Z8" s="571"/>
      <c r="AA8" s="571"/>
      <c r="AB8" s="578"/>
      <c r="AC8" s="581" t="s">
        <v>1190</v>
      </c>
      <c r="AD8" s="582"/>
      <c r="AE8" s="582"/>
      <c r="AF8" s="582"/>
      <c r="AG8" s="582"/>
      <c r="AH8" s="582"/>
      <c r="AI8" s="582"/>
      <c r="AJ8" s="582"/>
      <c r="AK8" s="582"/>
      <c r="AL8" s="582"/>
      <c r="AM8" s="583"/>
      <c r="AN8" s="671" t="s">
        <v>1201</v>
      </c>
      <c r="AO8" s="604"/>
      <c r="AP8" s="604"/>
      <c r="AQ8" s="604"/>
      <c r="AR8" s="604"/>
      <c r="AS8" s="604"/>
      <c r="AT8" s="604"/>
      <c r="AU8" s="604"/>
      <c r="AV8" s="604"/>
      <c r="AW8" s="604"/>
      <c r="AX8" s="604"/>
      <c r="AY8" s="604"/>
      <c r="AZ8" s="604"/>
      <c r="BA8" s="604"/>
      <c r="BB8" s="604"/>
      <c r="BC8" s="604"/>
      <c r="BD8" s="604"/>
      <c r="BE8" s="604"/>
      <c r="BF8" s="604"/>
      <c r="BG8" s="604"/>
      <c r="BH8" s="672"/>
      <c r="BI8" s="672"/>
      <c r="BJ8" s="672"/>
      <c r="BK8" s="672"/>
      <c r="BL8" s="673"/>
      <c r="BM8" s="654" t="s">
        <v>1218</v>
      </c>
      <c r="BN8" s="674" t="s">
        <v>11</v>
      </c>
    </row>
    <row r="9" spans="2:67" ht="15" customHeight="1" thickBot="1">
      <c r="B9" s="598"/>
      <c r="C9" s="598"/>
      <c r="D9" s="598"/>
      <c r="E9" s="598"/>
      <c r="F9" s="600"/>
      <c r="G9" s="601"/>
      <c r="H9" s="609"/>
      <c r="I9" s="600"/>
      <c r="J9" s="670"/>
      <c r="K9" s="603"/>
      <c r="L9" s="603"/>
      <c r="M9" s="603"/>
      <c r="N9" s="572"/>
      <c r="O9" s="573"/>
      <c r="P9" s="573"/>
      <c r="Q9" s="573"/>
      <c r="R9" s="573"/>
      <c r="S9" s="573"/>
      <c r="T9" s="573"/>
      <c r="U9" s="573"/>
      <c r="V9" s="573"/>
      <c r="W9" s="573"/>
      <c r="X9" s="580"/>
      <c r="Y9" s="579"/>
      <c r="Z9" s="573"/>
      <c r="AA9" s="573"/>
      <c r="AB9" s="580"/>
      <c r="AC9" s="584"/>
      <c r="AD9" s="585"/>
      <c r="AE9" s="585"/>
      <c r="AF9" s="585"/>
      <c r="AG9" s="585"/>
      <c r="AH9" s="585"/>
      <c r="AI9" s="585"/>
      <c r="AJ9" s="585"/>
      <c r="AK9" s="585"/>
      <c r="AL9" s="585"/>
      <c r="AM9" s="586"/>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78" t="s">
        <v>931</v>
      </c>
      <c r="BI9" s="679"/>
      <c r="BJ9" s="679"/>
      <c r="BK9" s="679"/>
      <c r="BL9" s="680"/>
      <c r="BM9" s="655"/>
      <c r="BN9" s="675"/>
    </row>
    <row r="10" spans="2:67" ht="30" customHeight="1" thickBot="1">
      <c r="B10" s="669"/>
      <c r="C10" s="669"/>
      <c r="D10" s="598"/>
      <c r="E10" s="598"/>
      <c r="F10" s="600"/>
      <c r="G10" s="601"/>
      <c r="H10" s="610"/>
      <c r="I10" s="611"/>
      <c r="J10" s="670"/>
      <c r="K10" s="603"/>
      <c r="L10" s="603"/>
      <c r="M10" s="603"/>
      <c r="N10" s="27" t="s">
        <v>4</v>
      </c>
      <c r="O10" s="27" t="s">
        <v>9</v>
      </c>
      <c r="P10" s="27" t="s">
        <v>5</v>
      </c>
      <c r="Q10" s="574">
        <v>2016</v>
      </c>
      <c r="R10" s="576"/>
      <c r="S10" s="574">
        <v>2017</v>
      </c>
      <c r="T10" s="576"/>
      <c r="U10" s="574">
        <v>2018</v>
      </c>
      <c r="V10" s="576"/>
      <c r="W10" s="574">
        <v>2019</v>
      </c>
      <c r="X10" s="676"/>
      <c r="Y10" s="227">
        <v>2016</v>
      </c>
      <c r="Z10" s="27">
        <v>2017</v>
      </c>
      <c r="AA10" s="27">
        <v>2018</v>
      </c>
      <c r="AB10" s="229">
        <v>2019</v>
      </c>
      <c r="AC10" s="612">
        <v>2016</v>
      </c>
      <c r="AD10" s="587"/>
      <c r="AE10" s="587">
        <v>2017</v>
      </c>
      <c r="AF10" s="587"/>
      <c r="AG10" s="587">
        <v>2018</v>
      </c>
      <c r="AH10" s="587"/>
      <c r="AI10" s="587">
        <v>2019</v>
      </c>
      <c r="AJ10" s="587"/>
      <c r="AK10" s="587" t="s">
        <v>931</v>
      </c>
      <c r="AL10" s="587"/>
      <c r="AM10" s="588"/>
      <c r="AN10" s="227" t="s">
        <v>1186</v>
      </c>
      <c r="AO10" s="27" t="s">
        <v>1187</v>
      </c>
      <c r="AP10" s="27" t="s">
        <v>1188</v>
      </c>
      <c r="AQ10" s="28" t="s">
        <v>1191</v>
      </c>
      <c r="AR10" s="229" t="s">
        <v>1192</v>
      </c>
      <c r="AS10" s="227" t="s">
        <v>1186</v>
      </c>
      <c r="AT10" s="27" t="s">
        <v>1187</v>
      </c>
      <c r="AU10" s="27" t="s">
        <v>1188</v>
      </c>
      <c r="AV10" s="28" t="s">
        <v>1191</v>
      </c>
      <c r="AW10" s="229" t="s">
        <v>1192</v>
      </c>
      <c r="AX10" s="227" t="s">
        <v>1186</v>
      </c>
      <c r="AY10" s="27" t="s">
        <v>1187</v>
      </c>
      <c r="AZ10" s="27" t="s">
        <v>1188</v>
      </c>
      <c r="BA10" s="28" t="s">
        <v>1191</v>
      </c>
      <c r="BB10" s="229" t="s">
        <v>1192</v>
      </c>
      <c r="BC10" s="227" t="s">
        <v>1186</v>
      </c>
      <c r="BD10" s="27" t="s">
        <v>1187</v>
      </c>
      <c r="BE10" s="27" t="s">
        <v>1188</v>
      </c>
      <c r="BF10" s="28" t="s">
        <v>1191</v>
      </c>
      <c r="BG10" s="229" t="s">
        <v>1192</v>
      </c>
      <c r="BH10" s="227" t="s">
        <v>1186</v>
      </c>
      <c r="BI10" s="27" t="s">
        <v>1187</v>
      </c>
      <c r="BJ10" s="27" t="s">
        <v>1188</v>
      </c>
      <c r="BK10" s="27" t="s">
        <v>1191</v>
      </c>
      <c r="BL10" s="229" t="s">
        <v>1192</v>
      </c>
      <c r="BM10" s="656"/>
      <c r="BN10" s="609"/>
      <c r="BO10" s="119" t="s">
        <v>6</v>
      </c>
    </row>
    <row r="11" spans="2:67" ht="30" customHeight="1">
      <c r="B11" s="648">
        <f>+RESUMEN!J80</f>
        <v>0.26305970378930904</v>
      </c>
      <c r="C11" s="644" t="s">
        <v>687</v>
      </c>
      <c r="D11" s="662">
        <f>+RESUMEN!J81</f>
        <v>0.25459427578512517</v>
      </c>
      <c r="E11" s="618" t="s">
        <v>497</v>
      </c>
      <c r="F11" s="629" t="s">
        <v>486</v>
      </c>
      <c r="G11" s="666">
        <v>0.68700000000000006</v>
      </c>
      <c r="H11" s="631">
        <v>0.72</v>
      </c>
      <c r="I11" s="667">
        <f>+H11-G11</f>
        <v>3.2999999999999918E-2</v>
      </c>
      <c r="J11" s="624">
        <f>+RESUMEN!J82</f>
        <v>0.22829702579152325</v>
      </c>
      <c r="K11" s="616" t="s">
        <v>498</v>
      </c>
      <c r="L11" s="111" t="s">
        <v>435</v>
      </c>
      <c r="M11" s="127">
        <v>2210055</v>
      </c>
      <c r="N11" s="111" t="s">
        <v>1632</v>
      </c>
      <c r="O11" s="33">
        <v>47</v>
      </c>
      <c r="P11" s="84">
        <v>47</v>
      </c>
      <c r="Q11" s="84">
        <v>47</v>
      </c>
      <c r="R11" s="307">
        <v>0.25</v>
      </c>
      <c r="S11" s="84">
        <v>47</v>
      </c>
      <c r="T11" s="307">
        <v>0.25</v>
      </c>
      <c r="U11" s="84">
        <v>47</v>
      </c>
      <c r="V11" s="309">
        <v>0.25</v>
      </c>
      <c r="W11" s="40">
        <v>47</v>
      </c>
      <c r="X11" s="309">
        <v>0.25</v>
      </c>
      <c r="Y11" s="46">
        <v>47</v>
      </c>
      <c r="Z11" s="84">
        <v>47</v>
      </c>
      <c r="AA11" s="84">
        <v>0</v>
      </c>
      <c r="AB11" s="63">
        <v>0</v>
      </c>
      <c r="AC11" s="243">
        <f>IF(Q11=0," -",Y11/Q11)</f>
        <v>1</v>
      </c>
      <c r="AD11" s="336">
        <f>IF(Q11=0," -",IF(AC11&gt;100%,100%,AC11))</f>
        <v>1</v>
      </c>
      <c r="AE11" s="244">
        <f>IF(S11=0," -",Z11/S11)</f>
        <v>1</v>
      </c>
      <c r="AF11" s="336">
        <f>IF(S11=0," -",IF(AE11&gt;100%,100%,AE11))</f>
        <v>1</v>
      </c>
      <c r="AG11" s="244">
        <f>IF(U11=0," -",AA11/U11)</f>
        <v>0</v>
      </c>
      <c r="AH11" s="336">
        <f>IF(U11=0," -",IF(AG11&gt;100%,100%,AG11))</f>
        <v>0</v>
      </c>
      <c r="AI11" s="244">
        <f>IF(W11=0," -",AB11/W11)</f>
        <v>0</v>
      </c>
      <c r="AJ11" s="336">
        <f>IF(W11=0," -",IF(AI11&gt;100%,100%,AI11))</f>
        <v>0</v>
      </c>
      <c r="AK11" s="502">
        <f t="shared" ref="AK11" si="0">+AVERAGE(Y11:AB11)/P11</f>
        <v>0.5</v>
      </c>
      <c r="AL11" s="497">
        <f>+IF(AK11&gt;100%,100%,AK11)</f>
        <v>0.5</v>
      </c>
      <c r="AM11" s="492">
        <f>+AL11</f>
        <v>0.5</v>
      </c>
      <c r="AN11" s="46">
        <v>2800000</v>
      </c>
      <c r="AO11" s="84">
        <v>2747182</v>
      </c>
      <c r="AP11" s="84">
        <v>0</v>
      </c>
      <c r="AQ11" s="135">
        <f>IF(AN11=0," -",AO11/AN11)</f>
        <v>0.98113642857142858</v>
      </c>
      <c r="AR11" s="283" t="str">
        <f>IF(AP11=0," -",IF(AO11=0,100%,AP11/AO11))</f>
        <v xml:space="preserve"> -</v>
      </c>
      <c r="AS11" s="47">
        <v>3630000</v>
      </c>
      <c r="AT11" s="84">
        <v>557460</v>
      </c>
      <c r="AU11" s="84">
        <v>0</v>
      </c>
      <c r="AV11" s="135">
        <f>IF(AS11=0," -",AT11/AS11)</f>
        <v>0.1535702479338843</v>
      </c>
      <c r="AW11" s="283" t="str">
        <f>IF(AU11=0," -",IF(AT11=0,100%,AU11/AT11))</f>
        <v xml:space="preserve"> -</v>
      </c>
      <c r="AX11" s="46">
        <v>3300000</v>
      </c>
      <c r="AY11" s="84">
        <v>0</v>
      </c>
      <c r="AZ11" s="84">
        <v>0</v>
      </c>
      <c r="BA11" s="135">
        <f>IF(AX11=0," -",AY11/AX11)</f>
        <v>0</v>
      </c>
      <c r="BB11" s="283" t="str">
        <f>IF(AZ11=0," -",IF(AY11=0,100%,AZ11/AY11))</f>
        <v xml:space="preserve"> -</v>
      </c>
      <c r="BC11" s="47">
        <v>3300000</v>
      </c>
      <c r="BD11" s="84">
        <v>0</v>
      </c>
      <c r="BE11" s="84">
        <v>0</v>
      </c>
      <c r="BF11" s="135">
        <f>IF(BC11=0," -",BD11/BC11)</f>
        <v>0</v>
      </c>
      <c r="BG11" s="283" t="str">
        <f>IF(BE11=0," -",IF(BD11=0,100%,BE11/BD11))</f>
        <v xml:space="preserve"> -</v>
      </c>
      <c r="BH11" s="238">
        <f t="shared" ref="BH11:BJ12" si="1">+AN11+AS11+AX11+BC11</f>
        <v>13030000</v>
      </c>
      <c r="BI11" s="239">
        <f t="shared" si="1"/>
        <v>3304642</v>
      </c>
      <c r="BJ11" s="239">
        <f t="shared" si="1"/>
        <v>0</v>
      </c>
      <c r="BK11" s="380">
        <f>IF(BH11=0," -",BI11/BH11)</f>
        <v>0.25361795855717573</v>
      </c>
      <c r="BL11" s="283" t="str">
        <f>IF(BJ11=0," -",IF(BI11=0,100%,BJ11/BI11))</f>
        <v xml:space="preserve"> -</v>
      </c>
      <c r="BM11" s="450" t="s">
        <v>1498</v>
      </c>
      <c r="BN11" s="194" t="s">
        <v>1206</v>
      </c>
      <c r="BO11" s="95" t="s">
        <v>1954</v>
      </c>
    </row>
    <row r="12" spans="2:67" ht="30" customHeight="1">
      <c r="B12" s="649"/>
      <c r="C12" s="645"/>
      <c r="D12" s="663"/>
      <c r="E12" s="619"/>
      <c r="F12" s="626"/>
      <c r="G12" s="658"/>
      <c r="H12" s="594"/>
      <c r="I12" s="668"/>
      <c r="J12" s="622"/>
      <c r="K12" s="614"/>
      <c r="L12" s="110" t="s">
        <v>436</v>
      </c>
      <c r="M12" s="122">
        <v>2210901</v>
      </c>
      <c r="N12" s="110" t="s">
        <v>1633</v>
      </c>
      <c r="O12" s="34">
        <v>47</v>
      </c>
      <c r="P12" s="54">
        <v>47</v>
      </c>
      <c r="Q12" s="54">
        <v>47</v>
      </c>
      <c r="R12" s="308">
        <v>0.25</v>
      </c>
      <c r="S12" s="54">
        <v>47</v>
      </c>
      <c r="T12" s="308">
        <v>0.25</v>
      </c>
      <c r="U12" s="54">
        <v>47</v>
      </c>
      <c r="V12" s="310">
        <v>0.25</v>
      </c>
      <c r="W12" s="41">
        <v>47</v>
      </c>
      <c r="X12" s="310">
        <v>0.25</v>
      </c>
      <c r="Y12" s="48">
        <v>43</v>
      </c>
      <c r="Z12" s="54">
        <v>0</v>
      </c>
      <c r="AA12" s="54">
        <v>0</v>
      </c>
      <c r="AB12" s="43">
        <v>0</v>
      </c>
      <c r="AC12" s="247">
        <f t="shared" ref="AC12:AC75" si="2">IF(Q12=0," -",Y12/Q12)</f>
        <v>0.91489361702127658</v>
      </c>
      <c r="AD12" s="337">
        <f t="shared" ref="AD12:AD75" si="3">IF(Q12=0," -",IF(AC12&gt;100%,100%,AC12))</f>
        <v>0.91489361702127658</v>
      </c>
      <c r="AE12" s="248">
        <f t="shared" ref="AE12:AE75" si="4">IF(S12=0," -",Z12/S12)</f>
        <v>0</v>
      </c>
      <c r="AF12" s="337">
        <f t="shared" ref="AF12:AF75" si="5">IF(S12=0," -",IF(AE12&gt;100%,100%,AE12))</f>
        <v>0</v>
      </c>
      <c r="AG12" s="248">
        <f t="shared" ref="AG12:AG75" si="6">IF(U12=0," -",AA12/U12)</f>
        <v>0</v>
      </c>
      <c r="AH12" s="337">
        <f t="shared" ref="AH12:AH75" si="7">IF(U12=0," -",IF(AG12&gt;100%,100%,AG12))</f>
        <v>0</v>
      </c>
      <c r="AI12" s="248">
        <f t="shared" ref="AI12:AI75" si="8">IF(W12=0," -",AB12/W12)</f>
        <v>0</v>
      </c>
      <c r="AJ12" s="337">
        <f t="shared" ref="AJ12:AJ75" si="9">IF(W12=0," -",IF(AI12&gt;100%,100%,AI12))</f>
        <v>0</v>
      </c>
      <c r="AK12" s="503">
        <f t="shared" ref="AK12:AK67" si="10">+AVERAGE(Y12:AB12)/P12</f>
        <v>0.22872340425531915</v>
      </c>
      <c r="AL12" s="498">
        <f t="shared" ref="AL12:AL75" si="11">+IF(AK12&gt;100%,100%,AK12)</f>
        <v>0.22872340425531915</v>
      </c>
      <c r="AM12" s="493">
        <f t="shared" ref="AM12:AM75" si="12">+AL12</f>
        <v>0.22872340425531915</v>
      </c>
      <c r="AN12" s="48">
        <v>650000</v>
      </c>
      <c r="AO12" s="54">
        <v>619173</v>
      </c>
      <c r="AP12" s="54">
        <v>582167</v>
      </c>
      <c r="AQ12" s="116">
        <f>IF(AN12=0," -",AO12/AN12)</f>
        <v>0.9525738461538461</v>
      </c>
      <c r="AR12" s="277">
        <f>IF(AP12=0," -",IF(AO12=0,100%,AP12/AO12))</f>
        <v>0.94023318200244521</v>
      </c>
      <c r="AS12" s="49">
        <v>600000</v>
      </c>
      <c r="AT12" s="54">
        <v>0</v>
      </c>
      <c r="AU12" s="54">
        <v>0</v>
      </c>
      <c r="AV12" s="116">
        <f>IF(AS12=0," -",AT12/AS12)</f>
        <v>0</v>
      </c>
      <c r="AW12" s="277" t="str">
        <f>IF(AU12=0," -",IF(AT12=0,100%,AU12/AT12))</f>
        <v xml:space="preserve"> -</v>
      </c>
      <c r="AX12" s="48">
        <v>232286</v>
      </c>
      <c r="AY12" s="54">
        <v>0</v>
      </c>
      <c r="AZ12" s="54">
        <v>0</v>
      </c>
      <c r="BA12" s="116">
        <f>IF(AX12=0," -",AY12/AX12)</f>
        <v>0</v>
      </c>
      <c r="BB12" s="277" t="str">
        <f>IF(AZ12=0," -",IF(AY12=0,100%,AZ12/AY12))</f>
        <v xml:space="preserve"> -</v>
      </c>
      <c r="BC12" s="49">
        <v>252936</v>
      </c>
      <c r="BD12" s="54">
        <v>0</v>
      </c>
      <c r="BE12" s="54">
        <v>0</v>
      </c>
      <c r="BF12" s="116">
        <f>IF(BC12=0," -",BD12/BC12)</f>
        <v>0</v>
      </c>
      <c r="BG12" s="277" t="str">
        <f>IF(BE12=0," -",IF(BD12=0,100%,BE12/BD12))</f>
        <v xml:space="preserve"> -</v>
      </c>
      <c r="BH12" s="240">
        <f t="shared" si="1"/>
        <v>1735222</v>
      </c>
      <c r="BI12" s="236">
        <f t="shared" si="1"/>
        <v>619173</v>
      </c>
      <c r="BJ12" s="236">
        <f t="shared" si="1"/>
        <v>582167</v>
      </c>
      <c r="BK12" s="381">
        <f>IF(BH12=0," -",BI12/BH12)</f>
        <v>0.35682638878483558</v>
      </c>
      <c r="BL12" s="277">
        <f>IF(BJ12=0," -",IF(BI12=0,100%,BJ12/BI12))</f>
        <v>0.94023318200244521</v>
      </c>
      <c r="BM12" s="451" t="s">
        <v>1498</v>
      </c>
      <c r="BN12" s="195" t="s">
        <v>1206</v>
      </c>
      <c r="BO12" s="96" t="s">
        <v>1954</v>
      </c>
    </row>
    <row r="13" spans="2:67" ht="30" customHeight="1">
      <c r="B13" s="649"/>
      <c r="C13" s="645"/>
      <c r="D13" s="663"/>
      <c r="E13" s="619"/>
      <c r="F13" s="626"/>
      <c r="G13" s="658"/>
      <c r="H13" s="594"/>
      <c r="I13" s="668"/>
      <c r="J13" s="622"/>
      <c r="K13" s="614"/>
      <c r="L13" s="110" t="s">
        <v>437</v>
      </c>
      <c r="M13" s="122">
        <v>2210901</v>
      </c>
      <c r="N13" s="110" t="s">
        <v>1634</v>
      </c>
      <c r="O13" s="34">
        <v>20</v>
      </c>
      <c r="P13" s="54">
        <v>23</v>
      </c>
      <c r="Q13" s="54">
        <v>0</v>
      </c>
      <c r="R13" s="308">
        <f t="shared" ref="R13:R75" si="13">+Q13/P13</f>
        <v>0</v>
      </c>
      <c r="S13" s="54">
        <v>9</v>
      </c>
      <c r="T13" s="308">
        <f t="shared" ref="T13:T75" si="14">+S13/P13</f>
        <v>0.39130434782608697</v>
      </c>
      <c r="U13" s="54">
        <v>9</v>
      </c>
      <c r="V13" s="310">
        <f t="shared" ref="V13:V75" si="15">+U13/P13</f>
        <v>0.39130434782608697</v>
      </c>
      <c r="W13" s="41">
        <v>5</v>
      </c>
      <c r="X13" s="310">
        <f t="shared" ref="X13:X75" si="16">+W13/P13</f>
        <v>0.21739130434782608</v>
      </c>
      <c r="Y13" s="48">
        <v>0</v>
      </c>
      <c r="Z13" s="54">
        <v>0</v>
      </c>
      <c r="AA13" s="54">
        <v>0</v>
      </c>
      <c r="AB13" s="43">
        <v>0</v>
      </c>
      <c r="AC13" s="247" t="str">
        <f t="shared" si="2"/>
        <v xml:space="preserve"> -</v>
      </c>
      <c r="AD13" s="337" t="str">
        <f t="shared" si="3"/>
        <v xml:space="preserve"> -</v>
      </c>
      <c r="AE13" s="248">
        <f t="shared" si="4"/>
        <v>0</v>
      </c>
      <c r="AF13" s="337">
        <f t="shared" si="5"/>
        <v>0</v>
      </c>
      <c r="AG13" s="248">
        <f t="shared" si="6"/>
        <v>0</v>
      </c>
      <c r="AH13" s="337">
        <f t="shared" si="7"/>
        <v>0</v>
      </c>
      <c r="AI13" s="248">
        <f t="shared" si="8"/>
        <v>0</v>
      </c>
      <c r="AJ13" s="337">
        <f t="shared" si="9"/>
        <v>0</v>
      </c>
      <c r="AK13" s="503">
        <f t="shared" ref="AK13:AK14" si="17">+SUM(Y13:AB13)/P13</f>
        <v>0</v>
      </c>
      <c r="AL13" s="498">
        <f t="shared" si="11"/>
        <v>0</v>
      </c>
      <c r="AM13" s="493">
        <f t="shared" si="12"/>
        <v>0</v>
      </c>
      <c r="AN13" s="48">
        <v>322604</v>
      </c>
      <c r="AO13" s="54">
        <v>0</v>
      </c>
      <c r="AP13" s="54">
        <v>0</v>
      </c>
      <c r="AQ13" s="116">
        <f t="shared" ref="AQ13:AQ76" si="18">IF(AN13=0," -",AO13/AN13)</f>
        <v>0</v>
      </c>
      <c r="AR13" s="277" t="str">
        <f t="shared" ref="AR13:AR76" si="19">IF(AP13=0," -",IF(AO13=0,100%,AP13/AO13))</f>
        <v xml:space="preserve"> -</v>
      </c>
      <c r="AS13" s="49">
        <v>660000</v>
      </c>
      <c r="AT13" s="54">
        <v>0</v>
      </c>
      <c r="AU13" s="54">
        <v>0</v>
      </c>
      <c r="AV13" s="116">
        <f t="shared" ref="AV13:AV76" si="20">IF(AS13=0," -",AT13/AS13)</f>
        <v>0</v>
      </c>
      <c r="AW13" s="277" t="str">
        <f t="shared" ref="AW13:AW76" si="21">IF(AU13=0," -",IF(AT13=0,100%,AU13/AT13))</f>
        <v xml:space="preserve"> -</v>
      </c>
      <c r="AX13" s="48">
        <v>580716</v>
      </c>
      <c r="AY13" s="54">
        <v>0</v>
      </c>
      <c r="AZ13" s="54">
        <v>0</v>
      </c>
      <c r="BA13" s="116">
        <f t="shared" ref="BA13:BA76" si="22">IF(AX13=0," -",AY13/AX13)</f>
        <v>0</v>
      </c>
      <c r="BB13" s="277" t="str">
        <f t="shared" ref="BB13:BB76" si="23">IF(AZ13=0," -",IF(AY13=0,100%,AZ13/AY13))</f>
        <v xml:space="preserve"> -</v>
      </c>
      <c r="BC13" s="49">
        <v>632341</v>
      </c>
      <c r="BD13" s="54">
        <v>0</v>
      </c>
      <c r="BE13" s="54">
        <v>0</v>
      </c>
      <c r="BF13" s="116">
        <f t="shared" ref="BF13:BF76" si="24">IF(BC13=0," -",BD13/BC13)</f>
        <v>0</v>
      </c>
      <c r="BG13" s="277" t="str">
        <f t="shared" ref="BG13:BG76" si="25">IF(BE13=0," -",IF(BD13=0,100%,BE13/BD13))</f>
        <v xml:space="preserve"> -</v>
      </c>
      <c r="BH13" s="240">
        <f t="shared" ref="BH13:BH76" si="26">+AN13+AS13+AX13+BC13</f>
        <v>2195661</v>
      </c>
      <c r="BI13" s="236">
        <f t="shared" ref="BI13:BI76" si="27">+AO13+AT13+AY13+BD13</f>
        <v>0</v>
      </c>
      <c r="BJ13" s="236">
        <f t="shared" ref="BJ13:BJ76" si="28">+AP13+AU13+AZ13+BE13</f>
        <v>0</v>
      </c>
      <c r="BK13" s="381">
        <f t="shared" ref="BK13:BK76" si="29">IF(BH13=0," -",BI13/BH13)</f>
        <v>0</v>
      </c>
      <c r="BL13" s="277" t="str">
        <f t="shared" ref="BL13:BL76" si="30">IF(BJ13=0," -",IF(BI13=0,100%,BJ13/BI13))</f>
        <v xml:space="preserve"> -</v>
      </c>
      <c r="BM13" s="451" t="s">
        <v>1498</v>
      </c>
      <c r="BN13" s="195" t="s">
        <v>1206</v>
      </c>
      <c r="BO13" s="96" t="s">
        <v>1954</v>
      </c>
    </row>
    <row r="14" spans="2:67" ht="30" customHeight="1">
      <c r="B14" s="649"/>
      <c r="C14" s="645"/>
      <c r="D14" s="663"/>
      <c r="E14" s="619"/>
      <c r="F14" s="626"/>
      <c r="G14" s="658"/>
      <c r="H14" s="594"/>
      <c r="I14" s="668"/>
      <c r="J14" s="622"/>
      <c r="K14" s="614"/>
      <c r="L14" s="110" t="s">
        <v>438</v>
      </c>
      <c r="M14" s="122">
        <v>0</v>
      </c>
      <c r="N14" s="110" t="s">
        <v>1635</v>
      </c>
      <c r="O14" s="34">
        <v>3399</v>
      </c>
      <c r="P14" s="54">
        <v>17400</v>
      </c>
      <c r="Q14" s="54">
        <v>2200</v>
      </c>
      <c r="R14" s="308">
        <f t="shared" si="13"/>
        <v>0.12643678160919541</v>
      </c>
      <c r="S14" s="54">
        <v>5000</v>
      </c>
      <c r="T14" s="308">
        <f t="shared" si="14"/>
        <v>0.28735632183908044</v>
      </c>
      <c r="U14" s="54">
        <v>5000</v>
      </c>
      <c r="V14" s="310">
        <f t="shared" si="15"/>
        <v>0.28735632183908044</v>
      </c>
      <c r="W14" s="41">
        <v>5200</v>
      </c>
      <c r="X14" s="310">
        <f t="shared" si="16"/>
        <v>0.2988505747126437</v>
      </c>
      <c r="Y14" s="48">
        <v>2247</v>
      </c>
      <c r="Z14" s="54">
        <v>0</v>
      </c>
      <c r="AA14" s="54">
        <v>0</v>
      </c>
      <c r="AB14" s="43">
        <v>0</v>
      </c>
      <c r="AC14" s="247">
        <f t="shared" si="2"/>
        <v>1.0213636363636365</v>
      </c>
      <c r="AD14" s="337">
        <f t="shared" si="3"/>
        <v>1</v>
      </c>
      <c r="AE14" s="248">
        <f t="shared" si="4"/>
        <v>0</v>
      </c>
      <c r="AF14" s="337">
        <f t="shared" si="5"/>
        <v>0</v>
      </c>
      <c r="AG14" s="248">
        <f t="shared" si="6"/>
        <v>0</v>
      </c>
      <c r="AH14" s="337">
        <f t="shared" si="7"/>
        <v>0</v>
      </c>
      <c r="AI14" s="248">
        <f t="shared" si="8"/>
        <v>0</v>
      </c>
      <c r="AJ14" s="337">
        <f t="shared" si="9"/>
        <v>0</v>
      </c>
      <c r="AK14" s="503">
        <f t="shared" si="17"/>
        <v>0.12913793103448276</v>
      </c>
      <c r="AL14" s="498">
        <f t="shared" si="11"/>
        <v>0.12913793103448276</v>
      </c>
      <c r="AM14" s="493">
        <f t="shared" si="12"/>
        <v>0.12913793103448276</v>
      </c>
      <c r="AN14" s="48">
        <v>0</v>
      </c>
      <c r="AO14" s="54">
        <v>0</v>
      </c>
      <c r="AP14" s="54">
        <v>330000</v>
      </c>
      <c r="AQ14" s="116" t="str">
        <f t="shared" si="18"/>
        <v xml:space="preserve"> -</v>
      </c>
      <c r="AR14" s="277">
        <f t="shared" si="19"/>
        <v>1</v>
      </c>
      <c r="AS14" s="49">
        <v>0</v>
      </c>
      <c r="AT14" s="54">
        <v>0</v>
      </c>
      <c r="AU14" s="54">
        <v>0</v>
      </c>
      <c r="AV14" s="116" t="str">
        <f t="shared" si="20"/>
        <v xml:space="preserve"> -</v>
      </c>
      <c r="AW14" s="277" t="str">
        <f t="shared" si="21"/>
        <v xml:space="preserve"> -</v>
      </c>
      <c r="AX14" s="48">
        <v>6000000</v>
      </c>
      <c r="AY14" s="54">
        <v>0</v>
      </c>
      <c r="AZ14" s="54">
        <v>0</v>
      </c>
      <c r="BA14" s="116">
        <f t="shared" si="22"/>
        <v>0</v>
      </c>
      <c r="BB14" s="277" t="str">
        <f t="shared" si="23"/>
        <v xml:space="preserve"> -</v>
      </c>
      <c r="BC14" s="49">
        <v>6000000</v>
      </c>
      <c r="BD14" s="54">
        <v>0</v>
      </c>
      <c r="BE14" s="54">
        <v>0</v>
      </c>
      <c r="BF14" s="116">
        <f t="shared" si="24"/>
        <v>0</v>
      </c>
      <c r="BG14" s="277" t="str">
        <f t="shared" si="25"/>
        <v xml:space="preserve"> -</v>
      </c>
      <c r="BH14" s="240">
        <f t="shared" si="26"/>
        <v>12000000</v>
      </c>
      <c r="BI14" s="236">
        <f t="shared" si="27"/>
        <v>0</v>
      </c>
      <c r="BJ14" s="236">
        <f t="shared" si="28"/>
        <v>330000</v>
      </c>
      <c r="BK14" s="381">
        <f t="shared" si="29"/>
        <v>0</v>
      </c>
      <c r="BL14" s="277">
        <f t="shared" si="30"/>
        <v>1</v>
      </c>
      <c r="BM14" s="451" t="s">
        <v>1498</v>
      </c>
      <c r="BN14" s="195" t="s">
        <v>1206</v>
      </c>
      <c r="BO14" s="96" t="s">
        <v>1954</v>
      </c>
    </row>
    <row r="15" spans="2:67" ht="30" customHeight="1">
      <c r="B15" s="649"/>
      <c r="C15" s="645"/>
      <c r="D15" s="663"/>
      <c r="E15" s="619"/>
      <c r="F15" s="626"/>
      <c r="G15" s="658"/>
      <c r="H15" s="594"/>
      <c r="I15" s="668"/>
      <c r="J15" s="622"/>
      <c r="K15" s="614"/>
      <c r="L15" s="110" t="s">
        <v>439</v>
      </c>
      <c r="M15" s="122">
        <v>2210208</v>
      </c>
      <c r="N15" s="110" t="s">
        <v>1636</v>
      </c>
      <c r="O15" s="34">
        <v>47</v>
      </c>
      <c r="P15" s="54">
        <v>47</v>
      </c>
      <c r="Q15" s="54">
        <v>47</v>
      </c>
      <c r="R15" s="308">
        <v>0.25</v>
      </c>
      <c r="S15" s="54">
        <v>47</v>
      </c>
      <c r="T15" s="308">
        <v>0.25</v>
      </c>
      <c r="U15" s="54">
        <v>47</v>
      </c>
      <c r="V15" s="310">
        <v>0.25</v>
      </c>
      <c r="W15" s="41">
        <v>47</v>
      </c>
      <c r="X15" s="310">
        <v>0.25</v>
      </c>
      <c r="Y15" s="48">
        <v>47</v>
      </c>
      <c r="Z15" s="54">
        <v>47</v>
      </c>
      <c r="AA15" s="54">
        <v>0</v>
      </c>
      <c r="AB15" s="43">
        <v>0</v>
      </c>
      <c r="AC15" s="247">
        <f t="shared" si="2"/>
        <v>1</v>
      </c>
      <c r="AD15" s="337">
        <f t="shared" si="3"/>
        <v>1</v>
      </c>
      <c r="AE15" s="248">
        <f t="shared" si="4"/>
        <v>1</v>
      </c>
      <c r="AF15" s="337">
        <f t="shared" si="5"/>
        <v>1</v>
      </c>
      <c r="AG15" s="248">
        <f t="shared" si="6"/>
        <v>0</v>
      </c>
      <c r="AH15" s="337">
        <f t="shared" si="7"/>
        <v>0</v>
      </c>
      <c r="AI15" s="248">
        <f t="shared" si="8"/>
        <v>0</v>
      </c>
      <c r="AJ15" s="337">
        <f t="shared" si="9"/>
        <v>0</v>
      </c>
      <c r="AK15" s="503">
        <f t="shared" si="10"/>
        <v>0.5</v>
      </c>
      <c r="AL15" s="498">
        <f t="shared" si="11"/>
        <v>0.5</v>
      </c>
      <c r="AM15" s="493">
        <f t="shared" si="12"/>
        <v>0.5</v>
      </c>
      <c r="AN15" s="48">
        <v>1739595</v>
      </c>
      <c r="AO15" s="54">
        <v>1488133</v>
      </c>
      <c r="AP15" s="54">
        <v>500000</v>
      </c>
      <c r="AQ15" s="116">
        <f t="shared" si="18"/>
        <v>0.85544796346275997</v>
      </c>
      <c r="AR15" s="277">
        <f t="shared" si="19"/>
        <v>0.33599147388035883</v>
      </c>
      <c r="AS15" s="49">
        <v>1876496</v>
      </c>
      <c r="AT15" s="54">
        <v>0</v>
      </c>
      <c r="AU15" s="54">
        <v>0</v>
      </c>
      <c r="AV15" s="116">
        <f t="shared" si="20"/>
        <v>0</v>
      </c>
      <c r="AW15" s="277" t="str">
        <f t="shared" si="21"/>
        <v xml:space="preserve"> -</v>
      </c>
      <c r="AX15" s="48">
        <v>2090493</v>
      </c>
      <c r="AY15" s="54">
        <v>0</v>
      </c>
      <c r="AZ15" s="54">
        <v>0</v>
      </c>
      <c r="BA15" s="116">
        <f t="shared" si="22"/>
        <v>0</v>
      </c>
      <c r="BB15" s="277" t="str">
        <f t="shared" si="23"/>
        <v xml:space="preserve"> -</v>
      </c>
      <c r="BC15" s="49">
        <v>2271543</v>
      </c>
      <c r="BD15" s="54">
        <v>0</v>
      </c>
      <c r="BE15" s="54">
        <v>0</v>
      </c>
      <c r="BF15" s="116">
        <f t="shared" si="24"/>
        <v>0</v>
      </c>
      <c r="BG15" s="277" t="str">
        <f t="shared" si="25"/>
        <v xml:space="preserve"> -</v>
      </c>
      <c r="BH15" s="240">
        <f t="shared" si="26"/>
        <v>7978127</v>
      </c>
      <c r="BI15" s="236">
        <f t="shared" si="27"/>
        <v>1488133</v>
      </c>
      <c r="BJ15" s="236">
        <f t="shared" si="28"/>
        <v>500000</v>
      </c>
      <c r="BK15" s="381">
        <f t="shared" si="29"/>
        <v>0.18652661207323473</v>
      </c>
      <c r="BL15" s="277">
        <f t="shared" si="30"/>
        <v>0.33599147388035883</v>
      </c>
      <c r="BM15" s="451" t="s">
        <v>1498</v>
      </c>
      <c r="BN15" s="195" t="s">
        <v>1206</v>
      </c>
      <c r="BO15" s="96" t="s">
        <v>1954</v>
      </c>
    </row>
    <row r="16" spans="2:67" ht="30" customHeight="1">
      <c r="B16" s="649"/>
      <c r="C16" s="645"/>
      <c r="D16" s="663"/>
      <c r="E16" s="619"/>
      <c r="F16" s="626" t="s">
        <v>487</v>
      </c>
      <c r="G16" s="658">
        <v>0.996</v>
      </c>
      <c r="H16" s="594">
        <v>1</v>
      </c>
      <c r="I16" s="668">
        <f>+H16-G16</f>
        <v>4.0000000000000036E-3</v>
      </c>
      <c r="J16" s="622"/>
      <c r="K16" s="614"/>
      <c r="L16" s="110" t="s">
        <v>440</v>
      </c>
      <c r="M16" s="122" t="s">
        <v>1986</v>
      </c>
      <c r="N16" s="110" t="s">
        <v>1637</v>
      </c>
      <c r="O16" s="34">
        <v>47</v>
      </c>
      <c r="P16" s="54">
        <v>47</v>
      </c>
      <c r="Q16" s="54">
        <v>47</v>
      </c>
      <c r="R16" s="308">
        <v>0.25</v>
      </c>
      <c r="S16" s="54">
        <v>47</v>
      </c>
      <c r="T16" s="308">
        <v>0.25</v>
      </c>
      <c r="U16" s="54">
        <v>47</v>
      </c>
      <c r="V16" s="310">
        <v>0.25</v>
      </c>
      <c r="W16" s="41">
        <v>47</v>
      </c>
      <c r="X16" s="310">
        <v>0.25</v>
      </c>
      <c r="Y16" s="48">
        <v>47</v>
      </c>
      <c r="Z16" s="54">
        <v>47</v>
      </c>
      <c r="AA16" s="54">
        <v>0</v>
      </c>
      <c r="AB16" s="43">
        <v>0</v>
      </c>
      <c r="AC16" s="247">
        <f t="shared" si="2"/>
        <v>1</v>
      </c>
      <c r="AD16" s="337">
        <f t="shared" si="3"/>
        <v>1</v>
      </c>
      <c r="AE16" s="248">
        <f t="shared" si="4"/>
        <v>1</v>
      </c>
      <c r="AF16" s="337">
        <f t="shared" si="5"/>
        <v>1</v>
      </c>
      <c r="AG16" s="248">
        <f t="shared" si="6"/>
        <v>0</v>
      </c>
      <c r="AH16" s="337">
        <f t="shared" si="7"/>
        <v>0</v>
      </c>
      <c r="AI16" s="248">
        <f t="shared" si="8"/>
        <v>0</v>
      </c>
      <c r="AJ16" s="337">
        <f t="shared" si="9"/>
        <v>0</v>
      </c>
      <c r="AK16" s="503">
        <f t="shared" si="10"/>
        <v>0.5</v>
      </c>
      <c r="AL16" s="498">
        <f t="shared" si="11"/>
        <v>0.5</v>
      </c>
      <c r="AM16" s="493">
        <f t="shared" si="12"/>
        <v>0.5</v>
      </c>
      <c r="AN16" s="48">
        <v>178020305</v>
      </c>
      <c r="AO16" s="54">
        <v>177190425</v>
      </c>
      <c r="AP16" s="54">
        <v>0</v>
      </c>
      <c r="AQ16" s="116">
        <f t="shared" si="18"/>
        <v>0.99533828458500839</v>
      </c>
      <c r="AR16" s="277" t="str">
        <f t="shared" si="19"/>
        <v xml:space="preserve"> -</v>
      </c>
      <c r="AS16" s="49">
        <v>182956026</v>
      </c>
      <c r="AT16" s="54">
        <v>30209391</v>
      </c>
      <c r="AU16" s="54">
        <v>0</v>
      </c>
      <c r="AV16" s="116">
        <f t="shared" si="20"/>
        <v>0.16511831646365122</v>
      </c>
      <c r="AW16" s="277" t="str">
        <f t="shared" si="21"/>
        <v xml:space="preserve"> -</v>
      </c>
      <c r="AX16" s="48">
        <v>136451164</v>
      </c>
      <c r="AY16" s="54">
        <v>0</v>
      </c>
      <c r="AZ16" s="54">
        <v>0</v>
      </c>
      <c r="BA16" s="116">
        <f t="shared" si="22"/>
        <v>0</v>
      </c>
      <c r="BB16" s="277" t="str">
        <f t="shared" si="23"/>
        <v xml:space="preserve"> -</v>
      </c>
      <c r="BC16" s="49">
        <v>148581673</v>
      </c>
      <c r="BD16" s="54">
        <v>0</v>
      </c>
      <c r="BE16" s="54">
        <v>0</v>
      </c>
      <c r="BF16" s="116">
        <f t="shared" si="24"/>
        <v>0</v>
      </c>
      <c r="BG16" s="277" t="str">
        <f t="shared" si="25"/>
        <v xml:space="preserve"> -</v>
      </c>
      <c r="BH16" s="240">
        <f t="shared" si="26"/>
        <v>646009168</v>
      </c>
      <c r="BI16" s="236">
        <f t="shared" si="27"/>
        <v>207399816</v>
      </c>
      <c r="BJ16" s="236">
        <f t="shared" si="28"/>
        <v>0</v>
      </c>
      <c r="BK16" s="381">
        <f t="shared" si="29"/>
        <v>0.32104779045488718</v>
      </c>
      <c r="BL16" s="277" t="str">
        <f t="shared" si="30"/>
        <v xml:space="preserve"> -</v>
      </c>
      <c r="BM16" s="451" t="s">
        <v>1498</v>
      </c>
      <c r="BN16" s="195" t="s">
        <v>1206</v>
      </c>
      <c r="BO16" s="96" t="s">
        <v>1954</v>
      </c>
    </row>
    <row r="17" spans="2:67" ht="30" customHeight="1">
      <c r="B17" s="649"/>
      <c r="C17" s="645"/>
      <c r="D17" s="663"/>
      <c r="E17" s="619"/>
      <c r="F17" s="626"/>
      <c r="G17" s="658"/>
      <c r="H17" s="594"/>
      <c r="I17" s="668"/>
      <c r="J17" s="622"/>
      <c r="K17" s="614"/>
      <c r="L17" s="110" t="s">
        <v>441</v>
      </c>
      <c r="M17" s="122" t="s">
        <v>1987</v>
      </c>
      <c r="N17" s="110" t="s">
        <v>1638</v>
      </c>
      <c r="O17" s="34">
        <v>47</v>
      </c>
      <c r="P17" s="54">
        <v>47</v>
      </c>
      <c r="Q17" s="54">
        <v>47</v>
      </c>
      <c r="R17" s="308">
        <v>0.25</v>
      </c>
      <c r="S17" s="54">
        <v>47</v>
      </c>
      <c r="T17" s="308">
        <v>0.25</v>
      </c>
      <c r="U17" s="54">
        <v>47</v>
      </c>
      <c r="V17" s="310">
        <v>0.25</v>
      </c>
      <c r="W17" s="41">
        <v>47</v>
      </c>
      <c r="X17" s="310">
        <v>0.25</v>
      </c>
      <c r="Y17" s="48">
        <v>47</v>
      </c>
      <c r="Z17" s="54">
        <v>47</v>
      </c>
      <c r="AA17" s="54">
        <v>0</v>
      </c>
      <c r="AB17" s="43">
        <v>0</v>
      </c>
      <c r="AC17" s="247">
        <f t="shared" si="2"/>
        <v>1</v>
      </c>
      <c r="AD17" s="337">
        <f t="shared" si="3"/>
        <v>1</v>
      </c>
      <c r="AE17" s="248">
        <f t="shared" si="4"/>
        <v>1</v>
      </c>
      <c r="AF17" s="337">
        <f t="shared" si="5"/>
        <v>1</v>
      </c>
      <c r="AG17" s="248">
        <f t="shared" si="6"/>
        <v>0</v>
      </c>
      <c r="AH17" s="337">
        <f t="shared" si="7"/>
        <v>0</v>
      </c>
      <c r="AI17" s="248">
        <f t="shared" si="8"/>
        <v>0</v>
      </c>
      <c r="AJ17" s="337">
        <f t="shared" si="9"/>
        <v>0</v>
      </c>
      <c r="AK17" s="503">
        <f t="shared" si="10"/>
        <v>0.5</v>
      </c>
      <c r="AL17" s="498">
        <f t="shared" si="11"/>
        <v>0.5</v>
      </c>
      <c r="AM17" s="493">
        <f t="shared" si="12"/>
        <v>0.5</v>
      </c>
      <c r="AN17" s="48">
        <v>22226796</v>
      </c>
      <c r="AO17" s="54">
        <v>20348330</v>
      </c>
      <c r="AP17" s="54">
        <v>0</v>
      </c>
      <c r="AQ17" s="116">
        <f t="shared" si="18"/>
        <v>0.91548642458409213</v>
      </c>
      <c r="AR17" s="277" t="str">
        <f t="shared" si="19"/>
        <v xml:space="preserve"> -</v>
      </c>
      <c r="AS17" s="49">
        <v>34365694</v>
      </c>
      <c r="AT17" s="54">
        <v>11041036</v>
      </c>
      <c r="AU17" s="54">
        <v>0</v>
      </c>
      <c r="AV17" s="116">
        <f t="shared" si="20"/>
        <v>0.32128075167054682</v>
      </c>
      <c r="AW17" s="277" t="str">
        <f t="shared" si="21"/>
        <v xml:space="preserve"> -</v>
      </c>
      <c r="AX17" s="48">
        <v>26140524</v>
      </c>
      <c r="AY17" s="54">
        <v>0</v>
      </c>
      <c r="AZ17" s="54">
        <v>0</v>
      </c>
      <c r="BA17" s="116">
        <f t="shared" si="22"/>
        <v>0</v>
      </c>
      <c r="BB17" s="277" t="str">
        <f t="shared" si="23"/>
        <v xml:space="preserve"> -</v>
      </c>
      <c r="BC17" s="49">
        <v>28148661</v>
      </c>
      <c r="BD17" s="54">
        <v>0</v>
      </c>
      <c r="BE17" s="54">
        <v>0</v>
      </c>
      <c r="BF17" s="116">
        <f t="shared" si="24"/>
        <v>0</v>
      </c>
      <c r="BG17" s="277" t="str">
        <f t="shared" si="25"/>
        <v xml:space="preserve"> -</v>
      </c>
      <c r="BH17" s="240">
        <f t="shared" si="26"/>
        <v>110881675</v>
      </c>
      <c r="BI17" s="236">
        <f t="shared" si="27"/>
        <v>31389366</v>
      </c>
      <c r="BJ17" s="236">
        <f t="shared" si="28"/>
        <v>0</v>
      </c>
      <c r="BK17" s="381">
        <f t="shared" si="29"/>
        <v>0.28308885124615946</v>
      </c>
      <c r="BL17" s="277" t="str">
        <f t="shared" si="30"/>
        <v xml:space="preserve"> -</v>
      </c>
      <c r="BM17" s="451" t="s">
        <v>1498</v>
      </c>
      <c r="BN17" s="195" t="s">
        <v>1206</v>
      </c>
      <c r="BO17" s="96" t="s">
        <v>1954</v>
      </c>
    </row>
    <row r="18" spans="2:67" ht="30" customHeight="1">
      <c r="B18" s="649"/>
      <c r="C18" s="645"/>
      <c r="D18" s="663"/>
      <c r="E18" s="619"/>
      <c r="F18" s="626"/>
      <c r="G18" s="658"/>
      <c r="H18" s="594"/>
      <c r="I18" s="668"/>
      <c r="J18" s="622"/>
      <c r="K18" s="614"/>
      <c r="L18" s="110" t="s">
        <v>442</v>
      </c>
      <c r="M18" s="122">
        <v>2210645</v>
      </c>
      <c r="N18" s="110" t="s">
        <v>1639</v>
      </c>
      <c r="O18" s="34">
        <v>1</v>
      </c>
      <c r="P18" s="54">
        <v>12</v>
      </c>
      <c r="Q18" s="54">
        <v>0</v>
      </c>
      <c r="R18" s="308">
        <f t="shared" si="13"/>
        <v>0</v>
      </c>
      <c r="S18" s="54">
        <v>4</v>
      </c>
      <c r="T18" s="308">
        <f t="shared" si="14"/>
        <v>0.33333333333333331</v>
      </c>
      <c r="U18" s="54">
        <v>4</v>
      </c>
      <c r="V18" s="310">
        <f t="shared" si="15"/>
        <v>0.33333333333333331</v>
      </c>
      <c r="W18" s="41">
        <v>4</v>
      </c>
      <c r="X18" s="310">
        <f t="shared" si="16"/>
        <v>0.33333333333333331</v>
      </c>
      <c r="Y18" s="48">
        <v>0</v>
      </c>
      <c r="Z18" s="54">
        <v>0</v>
      </c>
      <c r="AA18" s="54">
        <v>0</v>
      </c>
      <c r="AB18" s="43">
        <v>0</v>
      </c>
      <c r="AC18" s="247" t="str">
        <f t="shared" si="2"/>
        <v xml:space="preserve"> -</v>
      </c>
      <c r="AD18" s="337" t="str">
        <f t="shared" si="3"/>
        <v xml:space="preserve"> -</v>
      </c>
      <c r="AE18" s="248">
        <f t="shared" si="4"/>
        <v>0</v>
      </c>
      <c r="AF18" s="337">
        <f t="shared" si="5"/>
        <v>0</v>
      </c>
      <c r="AG18" s="248">
        <f t="shared" si="6"/>
        <v>0</v>
      </c>
      <c r="AH18" s="337">
        <f t="shared" si="7"/>
        <v>0</v>
      </c>
      <c r="AI18" s="248">
        <f t="shared" si="8"/>
        <v>0</v>
      </c>
      <c r="AJ18" s="337">
        <f t="shared" si="9"/>
        <v>0</v>
      </c>
      <c r="AK18" s="503">
        <f t="shared" ref="AK18:AK19" si="31">+SUM(Y18:AB18)/P18</f>
        <v>0</v>
      </c>
      <c r="AL18" s="498">
        <f t="shared" si="11"/>
        <v>0</v>
      </c>
      <c r="AM18" s="493">
        <f t="shared" si="12"/>
        <v>0</v>
      </c>
      <c r="AN18" s="48">
        <v>0</v>
      </c>
      <c r="AO18" s="54">
        <v>0</v>
      </c>
      <c r="AP18" s="54">
        <v>0</v>
      </c>
      <c r="AQ18" s="116" t="str">
        <f t="shared" si="18"/>
        <v xml:space="preserve"> -</v>
      </c>
      <c r="AR18" s="277" t="str">
        <f t="shared" si="19"/>
        <v xml:space="preserve"> -</v>
      </c>
      <c r="AS18" s="49">
        <v>1180000</v>
      </c>
      <c r="AT18" s="54">
        <v>0</v>
      </c>
      <c r="AU18" s="54">
        <v>0</v>
      </c>
      <c r="AV18" s="116">
        <f t="shared" si="20"/>
        <v>0</v>
      </c>
      <c r="AW18" s="277" t="str">
        <f t="shared" si="21"/>
        <v xml:space="preserve"> -</v>
      </c>
      <c r="AX18" s="48">
        <v>400000</v>
      </c>
      <c r="AY18" s="54">
        <v>0</v>
      </c>
      <c r="AZ18" s="54">
        <v>0</v>
      </c>
      <c r="BA18" s="116">
        <f t="shared" si="22"/>
        <v>0</v>
      </c>
      <c r="BB18" s="277" t="str">
        <f t="shared" si="23"/>
        <v xml:space="preserve"> -</v>
      </c>
      <c r="BC18" s="49">
        <v>300000</v>
      </c>
      <c r="BD18" s="54">
        <v>0</v>
      </c>
      <c r="BE18" s="54">
        <v>0</v>
      </c>
      <c r="BF18" s="116">
        <f t="shared" si="24"/>
        <v>0</v>
      </c>
      <c r="BG18" s="277" t="str">
        <f t="shared" si="25"/>
        <v xml:space="preserve"> -</v>
      </c>
      <c r="BH18" s="240">
        <f t="shared" si="26"/>
        <v>1880000</v>
      </c>
      <c r="BI18" s="236">
        <f t="shared" si="27"/>
        <v>0</v>
      </c>
      <c r="BJ18" s="236">
        <f t="shared" si="28"/>
        <v>0</v>
      </c>
      <c r="BK18" s="381">
        <f t="shared" si="29"/>
        <v>0</v>
      </c>
      <c r="BL18" s="277" t="str">
        <f t="shared" si="30"/>
        <v xml:space="preserve"> -</v>
      </c>
      <c r="BM18" s="451" t="s">
        <v>1498</v>
      </c>
      <c r="BN18" s="195" t="s">
        <v>1206</v>
      </c>
      <c r="BO18" s="96" t="s">
        <v>1954</v>
      </c>
    </row>
    <row r="19" spans="2:67" ht="30" customHeight="1">
      <c r="B19" s="649"/>
      <c r="C19" s="645"/>
      <c r="D19" s="663"/>
      <c r="E19" s="619"/>
      <c r="F19" s="626"/>
      <c r="G19" s="658"/>
      <c r="H19" s="594"/>
      <c r="I19" s="668"/>
      <c r="J19" s="622"/>
      <c r="K19" s="614"/>
      <c r="L19" s="110" t="s">
        <v>443</v>
      </c>
      <c r="M19" s="122">
        <v>0</v>
      </c>
      <c r="N19" s="110" t="s">
        <v>1640</v>
      </c>
      <c r="O19" s="34">
        <v>0</v>
      </c>
      <c r="P19" s="54">
        <v>4</v>
      </c>
      <c r="Q19" s="54">
        <v>0</v>
      </c>
      <c r="R19" s="308">
        <f t="shared" si="13"/>
        <v>0</v>
      </c>
      <c r="S19" s="54">
        <v>1</v>
      </c>
      <c r="T19" s="308">
        <f t="shared" si="14"/>
        <v>0.25</v>
      </c>
      <c r="U19" s="54">
        <v>2</v>
      </c>
      <c r="V19" s="310">
        <f t="shared" si="15"/>
        <v>0.5</v>
      </c>
      <c r="W19" s="41">
        <v>1</v>
      </c>
      <c r="X19" s="310">
        <f t="shared" si="16"/>
        <v>0.25</v>
      </c>
      <c r="Y19" s="48">
        <v>0</v>
      </c>
      <c r="Z19" s="54">
        <v>0</v>
      </c>
      <c r="AA19" s="54">
        <v>0</v>
      </c>
      <c r="AB19" s="43">
        <v>0</v>
      </c>
      <c r="AC19" s="247" t="str">
        <f t="shared" si="2"/>
        <v xml:space="preserve"> -</v>
      </c>
      <c r="AD19" s="337" t="str">
        <f t="shared" si="3"/>
        <v xml:space="preserve"> -</v>
      </c>
      <c r="AE19" s="248">
        <f t="shared" si="4"/>
        <v>0</v>
      </c>
      <c r="AF19" s="337">
        <f t="shared" si="5"/>
        <v>0</v>
      </c>
      <c r="AG19" s="248">
        <f t="shared" si="6"/>
        <v>0</v>
      </c>
      <c r="AH19" s="337">
        <f t="shared" si="7"/>
        <v>0</v>
      </c>
      <c r="AI19" s="248">
        <f t="shared" si="8"/>
        <v>0</v>
      </c>
      <c r="AJ19" s="337">
        <f t="shared" si="9"/>
        <v>0</v>
      </c>
      <c r="AK19" s="503">
        <f t="shared" si="31"/>
        <v>0</v>
      </c>
      <c r="AL19" s="498">
        <f t="shared" si="11"/>
        <v>0</v>
      </c>
      <c r="AM19" s="493">
        <f t="shared" si="12"/>
        <v>0</v>
      </c>
      <c r="AN19" s="48">
        <v>0</v>
      </c>
      <c r="AO19" s="54">
        <v>0</v>
      </c>
      <c r="AP19" s="54">
        <v>0</v>
      </c>
      <c r="AQ19" s="116" t="str">
        <f t="shared" si="18"/>
        <v xml:space="preserve"> -</v>
      </c>
      <c r="AR19" s="277" t="str">
        <f t="shared" si="19"/>
        <v xml:space="preserve"> -</v>
      </c>
      <c r="AS19" s="49">
        <v>2800000</v>
      </c>
      <c r="AT19" s="54">
        <v>0</v>
      </c>
      <c r="AU19" s="54">
        <v>0</v>
      </c>
      <c r="AV19" s="116">
        <f t="shared" si="20"/>
        <v>0</v>
      </c>
      <c r="AW19" s="277" t="str">
        <f t="shared" si="21"/>
        <v xml:space="preserve"> -</v>
      </c>
      <c r="AX19" s="48">
        <v>5800000</v>
      </c>
      <c r="AY19" s="54">
        <v>0</v>
      </c>
      <c r="AZ19" s="54">
        <v>0</v>
      </c>
      <c r="BA19" s="116">
        <f t="shared" si="22"/>
        <v>0</v>
      </c>
      <c r="BB19" s="277" t="str">
        <f t="shared" si="23"/>
        <v xml:space="preserve"> -</v>
      </c>
      <c r="BC19" s="49">
        <v>3400000</v>
      </c>
      <c r="BD19" s="54">
        <v>0</v>
      </c>
      <c r="BE19" s="54">
        <v>0</v>
      </c>
      <c r="BF19" s="116">
        <f t="shared" si="24"/>
        <v>0</v>
      </c>
      <c r="BG19" s="277" t="str">
        <f t="shared" si="25"/>
        <v xml:space="preserve"> -</v>
      </c>
      <c r="BH19" s="240">
        <f t="shared" si="26"/>
        <v>12000000</v>
      </c>
      <c r="BI19" s="236">
        <f t="shared" si="27"/>
        <v>0</v>
      </c>
      <c r="BJ19" s="236">
        <f t="shared" si="28"/>
        <v>0</v>
      </c>
      <c r="BK19" s="381">
        <f t="shared" si="29"/>
        <v>0</v>
      </c>
      <c r="BL19" s="277" t="str">
        <f t="shared" si="30"/>
        <v xml:space="preserve"> -</v>
      </c>
      <c r="BM19" s="451" t="s">
        <v>1498</v>
      </c>
      <c r="BN19" s="195" t="s">
        <v>1206</v>
      </c>
      <c r="BO19" s="96" t="s">
        <v>1954</v>
      </c>
    </row>
    <row r="20" spans="2:67" ht="45.75" customHeight="1">
      <c r="B20" s="649"/>
      <c r="C20" s="645"/>
      <c r="D20" s="663"/>
      <c r="E20" s="619"/>
      <c r="F20" s="626"/>
      <c r="G20" s="658"/>
      <c r="H20" s="594"/>
      <c r="I20" s="668"/>
      <c r="J20" s="622"/>
      <c r="K20" s="614"/>
      <c r="L20" s="110" t="s">
        <v>444</v>
      </c>
      <c r="M20" s="122" t="s">
        <v>1988</v>
      </c>
      <c r="N20" s="110" t="s">
        <v>1641</v>
      </c>
      <c r="O20" s="34">
        <v>0</v>
      </c>
      <c r="P20" s="54">
        <v>1</v>
      </c>
      <c r="Q20" s="54">
        <v>1</v>
      </c>
      <c r="R20" s="308">
        <v>0.25</v>
      </c>
      <c r="S20" s="54">
        <v>1</v>
      </c>
      <c r="T20" s="308">
        <v>0.25</v>
      </c>
      <c r="U20" s="54">
        <v>1</v>
      </c>
      <c r="V20" s="310">
        <v>0.25</v>
      </c>
      <c r="W20" s="41">
        <v>1</v>
      </c>
      <c r="X20" s="310">
        <v>0.25</v>
      </c>
      <c r="Y20" s="48">
        <v>0.4</v>
      </c>
      <c r="Z20" s="54">
        <v>0</v>
      </c>
      <c r="AA20" s="54">
        <v>0</v>
      </c>
      <c r="AB20" s="43">
        <v>0</v>
      </c>
      <c r="AC20" s="247">
        <f t="shared" si="2"/>
        <v>0.4</v>
      </c>
      <c r="AD20" s="337">
        <f t="shared" si="3"/>
        <v>0.4</v>
      </c>
      <c r="AE20" s="248">
        <f t="shared" si="4"/>
        <v>0</v>
      </c>
      <c r="AF20" s="337">
        <f t="shared" si="5"/>
        <v>0</v>
      </c>
      <c r="AG20" s="248">
        <f t="shared" si="6"/>
        <v>0</v>
      </c>
      <c r="AH20" s="337">
        <f t="shared" si="7"/>
        <v>0</v>
      </c>
      <c r="AI20" s="248">
        <f t="shared" si="8"/>
        <v>0</v>
      </c>
      <c r="AJ20" s="337">
        <f t="shared" si="9"/>
        <v>0</v>
      </c>
      <c r="AK20" s="503">
        <f t="shared" si="10"/>
        <v>0.1</v>
      </c>
      <c r="AL20" s="498">
        <f t="shared" si="11"/>
        <v>0.1</v>
      </c>
      <c r="AM20" s="493">
        <f t="shared" si="12"/>
        <v>0.1</v>
      </c>
      <c r="AN20" s="48">
        <v>3103737</v>
      </c>
      <c r="AO20" s="54">
        <v>1300000</v>
      </c>
      <c r="AP20" s="54">
        <v>1478710</v>
      </c>
      <c r="AQ20" s="116">
        <f t="shared" si="18"/>
        <v>0.41884992188448955</v>
      </c>
      <c r="AR20" s="277">
        <f t="shared" si="19"/>
        <v>1.1374692307692307</v>
      </c>
      <c r="AS20" s="49">
        <v>3900283</v>
      </c>
      <c r="AT20" s="54">
        <v>0</v>
      </c>
      <c r="AU20" s="54">
        <v>0</v>
      </c>
      <c r="AV20" s="116">
        <f t="shared" si="20"/>
        <v>0</v>
      </c>
      <c r="AW20" s="277" t="str">
        <f t="shared" si="21"/>
        <v xml:space="preserve"> -</v>
      </c>
      <c r="AX20" s="48">
        <v>6750000</v>
      </c>
      <c r="AY20" s="54">
        <v>0</v>
      </c>
      <c r="AZ20" s="54">
        <v>0</v>
      </c>
      <c r="BA20" s="116">
        <f t="shared" si="22"/>
        <v>0</v>
      </c>
      <c r="BB20" s="277" t="str">
        <f t="shared" si="23"/>
        <v xml:space="preserve"> -</v>
      </c>
      <c r="BC20" s="49">
        <v>6750000</v>
      </c>
      <c r="BD20" s="54">
        <v>0</v>
      </c>
      <c r="BE20" s="54">
        <v>0</v>
      </c>
      <c r="BF20" s="116">
        <f t="shared" si="24"/>
        <v>0</v>
      </c>
      <c r="BG20" s="277" t="str">
        <f t="shared" si="25"/>
        <v xml:space="preserve"> -</v>
      </c>
      <c r="BH20" s="240">
        <f t="shared" si="26"/>
        <v>20504020</v>
      </c>
      <c r="BI20" s="236">
        <f t="shared" si="27"/>
        <v>1300000</v>
      </c>
      <c r="BJ20" s="236">
        <f t="shared" si="28"/>
        <v>1478710</v>
      </c>
      <c r="BK20" s="381">
        <f t="shared" si="29"/>
        <v>6.3402201129339517E-2</v>
      </c>
      <c r="BL20" s="277">
        <f t="shared" si="30"/>
        <v>1.1374692307692307</v>
      </c>
      <c r="BM20" s="451" t="s">
        <v>1498</v>
      </c>
      <c r="BN20" s="195" t="s">
        <v>1206</v>
      </c>
      <c r="BO20" s="96" t="s">
        <v>1954</v>
      </c>
    </row>
    <row r="21" spans="2:67" ht="45.75" customHeight="1">
      <c r="B21" s="649"/>
      <c r="C21" s="645"/>
      <c r="D21" s="663"/>
      <c r="E21" s="619"/>
      <c r="F21" s="626" t="s">
        <v>488</v>
      </c>
      <c r="G21" s="658">
        <v>0.86599999999999999</v>
      </c>
      <c r="H21" s="594">
        <v>0.88</v>
      </c>
      <c r="I21" s="592">
        <f>+H21-G21</f>
        <v>1.4000000000000012E-2</v>
      </c>
      <c r="J21" s="622"/>
      <c r="K21" s="614"/>
      <c r="L21" s="110" t="s">
        <v>445</v>
      </c>
      <c r="M21" s="122">
        <v>0</v>
      </c>
      <c r="N21" s="110" t="s">
        <v>1642</v>
      </c>
      <c r="O21" s="34">
        <v>0</v>
      </c>
      <c r="P21" s="54">
        <v>10</v>
      </c>
      <c r="Q21" s="54">
        <v>3</v>
      </c>
      <c r="R21" s="308">
        <f t="shared" si="13"/>
        <v>0.3</v>
      </c>
      <c r="S21" s="54">
        <v>3</v>
      </c>
      <c r="T21" s="308">
        <f t="shared" si="14"/>
        <v>0.3</v>
      </c>
      <c r="U21" s="54">
        <v>3</v>
      </c>
      <c r="V21" s="310">
        <f t="shared" si="15"/>
        <v>0.3</v>
      </c>
      <c r="W21" s="41">
        <v>1</v>
      </c>
      <c r="X21" s="310">
        <f t="shared" si="16"/>
        <v>0.1</v>
      </c>
      <c r="Y21" s="48">
        <v>2</v>
      </c>
      <c r="Z21" s="54">
        <v>0</v>
      </c>
      <c r="AA21" s="54">
        <v>0</v>
      </c>
      <c r="AB21" s="43">
        <v>0</v>
      </c>
      <c r="AC21" s="247">
        <f t="shared" si="2"/>
        <v>0.66666666666666663</v>
      </c>
      <c r="AD21" s="337">
        <f t="shared" si="3"/>
        <v>0.66666666666666663</v>
      </c>
      <c r="AE21" s="248">
        <f t="shared" si="4"/>
        <v>0</v>
      </c>
      <c r="AF21" s="337">
        <f t="shared" si="5"/>
        <v>0</v>
      </c>
      <c r="AG21" s="248">
        <f t="shared" si="6"/>
        <v>0</v>
      </c>
      <c r="AH21" s="337">
        <f t="shared" si="7"/>
        <v>0</v>
      </c>
      <c r="AI21" s="248">
        <f t="shared" si="8"/>
        <v>0</v>
      </c>
      <c r="AJ21" s="337">
        <f t="shared" si="9"/>
        <v>0</v>
      </c>
      <c r="AK21" s="503">
        <f t="shared" ref="AK21:AK22" si="32">+SUM(Y21:AB21)/P21</f>
        <v>0.2</v>
      </c>
      <c r="AL21" s="498">
        <f t="shared" si="11"/>
        <v>0.2</v>
      </c>
      <c r="AM21" s="493">
        <f t="shared" si="12"/>
        <v>0.2</v>
      </c>
      <c r="AN21" s="48">
        <v>0</v>
      </c>
      <c r="AO21" s="54">
        <v>0</v>
      </c>
      <c r="AP21" s="54">
        <v>0</v>
      </c>
      <c r="AQ21" s="116" t="str">
        <f t="shared" si="18"/>
        <v xml:space="preserve"> -</v>
      </c>
      <c r="AR21" s="277" t="str">
        <f t="shared" si="19"/>
        <v xml:space="preserve"> -</v>
      </c>
      <c r="AS21" s="49">
        <v>11700000</v>
      </c>
      <c r="AT21" s="54">
        <v>0</v>
      </c>
      <c r="AU21" s="54">
        <v>0</v>
      </c>
      <c r="AV21" s="116">
        <f t="shared" si="20"/>
        <v>0</v>
      </c>
      <c r="AW21" s="277" t="str">
        <f t="shared" si="21"/>
        <v xml:space="preserve"> -</v>
      </c>
      <c r="AX21" s="48">
        <v>0</v>
      </c>
      <c r="AY21" s="54">
        <v>0</v>
      </c>
      <c r="AZ21" s="54">
        <v>0</v>
      </c>
      <c r="BA21" s="116" t="str">
        <f t="shared" si="22"/>
        <v xml:space="preserve"> -</v>
      </c>
      <c r="BB21" s="277" t="str">
        <f t="shared" si="23"/>
        <v xml:space="preserve"> -</v>
      </c>
      <c r="BC21" s="49">
        <v>0</v>
      </c>
      <c r="BD21" s="54">
        <v>0</v>
      </c>
      <c r="BE21" s="54">
        <v>0</v>
      </c>
      <c r="BF21" s="116" t="str">
        <f t="shared" si="24"/>
        <v xml:space="preserve"> -</v>
      </c>
      <c r="BG21" s="277" t="str">
        <f t="shared" si="25"/>
        <v xml:space="preserve"> -</v>
      </c>
      <c r="BH21" s="240">
        <f t="shared" si="26"/>
        <v>11700000</v>
      </c>
      <c r="BI21" s="236">
        <f t="shared" si="27"/>
        <v>0</v>
      </c>
      <c r="BJ21" s="236">
        <f t="shared" si="28"/>
        <v>0</v>
      </c>
      <c r="BK21" s="381">
        <f t="shared" si="29"/>
        <v>0</v>
      </c>
      <c r="BL21" s="277" t="str">
        <f t="shared" si="30"/>
        <v xml:space="preserve"> -</v>
      </c>
      <c r="BM21" s="451" t="s">
        <v>1498</v>
      </c>
      <c r="BN21" s="195" t="s">
        <v>1206</v>
      </c>
      <c r="BO21" s="96" t="s">
        <v>1954</v>
      </c>
    </row>
    <row r="22" spans="2:67" ht="30" customHeight="1">
      <c r="B22" s="649"/>
      <c r="C22" s="645"/>
      <c r="D22" s="663"/>
      <c r="E22" s="619"/>
      <c r="F22" s="626"/>
      <c r="G22" s="658"/>
      <c r="H22" s="594"/>
      <c r="I22" s="592"/>
      <c r="J22" s="622"/>
      <c r="K22" s="614"/>
      <c r="L22" s="110" t="s">
        <v>446</v>
      </c>
      <c r="M22" s="122">
        <v>2210901</v>
      </c>
      <c r="N22" s="110" t="s">
        <v>1643</v>
      </c>
      <c r="O22" s="34">
        <v>0</v>
      </c>
      <c r="P22" s="54">
        <v>13</v>
      </c>
      <c r="Q22" s="54">
        <v>0</v>
      </c>
      <c r="R22" s="308">
        <f t="shared" si="13"/>
        <v>0</v>
      </c>
      <c r="S22" s="54">
        <v>5</v>
      </c>
      <c r="T22" s="308">
        <f t="shared" si="14"/>
        <v>0.38461538461538464</v>
      </c>
      <c r="U22" s="54">
        <v>4</v>
      </c>
      <c r="V22" s="310">
        <f t="shared" si="15"/>
        <v>0.30769230769230771</v>
      </c>
      <c r="W22" s="41">
        <v>4</v>
      </c>
      <c r="X22" s="310">
        <f t="shared" si="16"/>
        <v>0.30769230769230771</v>
      </c>
      <c r="Y22" s="48">
        <v>0</v>
      </c>
      <c r="Z22" s="54">
        <v>0</v>
      </c>
      <c r="AA22" s="54">
        <v>0</v>
      </c>
      <c r="AB22" s="43">
        <v>0</v>
      </c>
      <c r="AC22" s="247" t="str">
        <f t="shared" si="2"/>
        <v xml:space="preserve"> -</v>
      </c>
      <c r="AD22" s="337" t="str">
        <f t="shared" si="3"/>
        <v xml:space="preserve"> -</v>
      </c>
      <c r="AE22" s="248">
        <f t="shared" si="4"/>
        <v>0</v>
      </c>
      <c r="AF22" s="337">
        <f t="shared" si="5"/>
        <v>0</v>
      </c>
      <c r="AG22" s="248">
        <f t="shared" si="6"/>
        <v>0</v>
      </c>
      <c r="AH22" s="337">
        <f t="shared" si="7"/>
        <v>0</v>
      </c>
      <c r="AI22" s="248">
        <f t="shared" si="8"/>
        <v>0</v>
      </c>
      <c r="AJ22" s="337">
        <f t="shared" si="9"/>
        <v>0</v>
      </c>
      <c r="AK22" s="503">
        <f t="shared" si="32"/>
        <v>0</v>
      </c>
      <c r="AL22" s="498">
        <f t="shared" si="11"/>
        <v>0</v>
      </c>
      <c r="AM22" s="493">
        <f t="shared" si="12"/>
        <v>0</v>
      </c>
      <c r="AN22" s="48">
        <v>0</v>
      </c>
      <c r="AO22" s="54">
        <v>0</v>
      </c>
      <c r="AP22" s="54">
        <v>0</v>
      </c>
      <c r="AQ22" s="116" t="str">
        <f t="shared" si="18"/>
        <v xml:space="preserve"> -</v>
      </c>
      <c r="AR22" s="277" t="str">
        <f t="shared" si="19"/>
        <v xml:space="preserve"> -</v>
      </c>
      <c r="AS22" s="49">
        <v>638069</v>
      </c>
      <c r="AT22" s="54">
        <v>0</v>
      </c>
      <c r="AU22" s="54">
        <v>0</v>
      </c>
      <c r="AV22" s="116">
        <f t="shared" si="20"/>
        <v>0</v>
      </c>
      <c r="AW22" s="277" t="str">
        <f t="shared" si="21"/>
        <v xml:space="preserve"> -</v>
      </c>
      <c r="AX22" s="48">
        <v>2000000</v>
      </c>
      <c r="AY22" s="54">
        <v>0</v>
      </c>
      <c r="AZ22" s="54">
        <v>0</v>
      </c>
      <c r="BA22" s="116">
        <f t="shared" si="22"/>
        <v>0</v>
      </c>
      <c r="BB22" s="277" t="str">
        <f t="shared" si="23"/>
        <v xml:space="preserve"> -</v>
      </c>
      <c r="BC22" s="49">
        <v>2000000</v>
      </c>
      <c r="BD22" s="54">
        <v>0</v>
      </c>
      <c r="BE22" s="54">
        <v>0</v>
      </c>
      <c r="BF22" s="116">
        <f t="shared" si="24"/>
        <v>0</v>
      </c>
      <c r="BG22" s="277" t="str">
        <f t="shared" si="25"/>
        <v xml:space="preserve"> -</v>
      </c>
      <c r="BH22" s="240">
        <f t="shared" si="26"/>
        <v>4638069</v>
      </c>
      <c r="BI22" s="236">
        <f t="shared" si="27"/>
        <v>0</v>
      </c>
      <c r="BJ22" s="236">
        <f t="shared" si="28"/>
        <v>0</v>
      </c>
      <c r="BK22" s="381">
        <f t="shared" si="29"/>
        <v>0</v>
      </c>
      <c r="BL22" s="277" t="str">
        <f t="shared" si="30"/>
        <v xml:space="preserve"> -</v>
      </c>
      <c r="BM22" s="451" t="s">
        <v>1498</v>
      </c>
      <c r="BN22" s="195" t="s">
        <v>1206</v>
      </c>
      <c r="BO22" s="96" t="s">
        <v>1954</v>
      </c>
    </row>
    <row r="23" spans="2:67" ht="30" customHeight="1" thickBot="1">
      <c r="B23" s="649"/>
      <c r="C23" s="645"/>
      <c r="D23" s="663"/>
      <c r="E23" s="619"/>
      <c r="F23" s="626"/>
      <c r="G23" s="658"/>
      <c r="H23" s="594"/>
      <c r="I23" s="592"/>
      <c r="J23" s="623"/>
      <c r="K23" s="615"/>
      <c r="L23" s="112" t="s">
        <v>447</v>
      </c>
      <c r="M23" s="125">
        <v>0</v>
      </c>
      <c r="N23" s="112" t="s">
        <v>1644</v>
      </c>
      <c r="O23" s="71">
        <v>0</v>
      </c>
      <c r="P23" s="107">
        <v>1</v>
      </c>
      <c r="Q23" s="107">
        <v>1</v>
      </c>
      <c r="R23" s="311">
        <v>0.25</v>
      </c>
      <c r="S23" s="107">
        <v>1</v>
      </c>
      <c r="T23" s="311">
        <v>0.25</v>
      </c>
      <c r="U23" s="107">
        <v>1</v>
      </c>
      <c r="V23" s="312">
        <v>0.25</v>
      </c>
      <c r="W23" s="136">
        <v>1</v>
      </c>
      <c r="X23" s="312">
        <v>0.25</v>
      </c>
      <c r="Y23" s="232">
        <v>1</v>
      </c>
      <c r="Z23" s="102">
        <v>0.24</v>
      </c>
      <c r="AA23" s="102">
        <v>0</v>
      </c>
      <c r="AB23" s="67">
        <v>0</v>
      </c>
      <c r="AC23" s="245">
        <f t="shared" si="2"/>
        <v>1</v>
      </c>
      <c r="AD23" s="340">
        <f t="shared" si="3"/>
        <v>1</v>
      </c>
      <c r="AE23" s="246">
        <f t="shared" si="4"/>
        <v>0.24</v>
      </c>
      <c r="AF23" s="340">
        <f t="shared" si="5"/>
        <v>0.24</v>
      </c>
      <c r="AG23" s="246">
        <f t="shared" si="6"/>
        <v>0</v>
      </c>
      <c r="AH23" s="340">
        <f t="shared" si="7"/>
        <v>0</v>
      </c>
      <c r="AI23" s="246">
        <f t="shared" si="8"/>
        <v>0</v>
      </c>
      <c r="AJ23" s="340">
        <f t="shared" si="9"/>
        <v>0</v>
      </c>
      <c r="AK23" s="504">
        <f t="shared" si="10"/>
        <v>0.31</v>
      </c>
      <c r="AL23" s="499">
        <f t="shared" si="11"/>
        <v>0.31</v>
      </c>
      <c r="AM23" s="494">
        <f t="shared" si="12"/>
        <v>0.31</v>
      </c>
      <c r="AN23" s="56">
        <v>0</v>
      </c>
      <c r="AO23" s="86">
        <v>0</v>
      </c>
      <c r="AP23" s="86">
        <v>0</v>
      </c>
      <c r="AQ23" s="137" t="str">
        <f t="shared" si="18"/>
        <v xml:space="preserve"> -</v>
      </c>
      <c r="AR23" s="284" t="str">
        <f t="shared" si="19"/>
        <v xml:space="preserve"> -</v>
      </c>
      <c r="AS23" s="57">
        <v>0</v>
      </c>
      <c r="AT23" s="86">
        <v>0</v>
      </c>
      <c r="AU23" s="86">
        <v>0</v>
      </c>
      <c r="AV23" s="137" t="str">
        <f t="shared" si="20"/>
        <v xml:space="preserve"> -</v>
      </c>
      <c r="AW23" s="284" t="str">
        <f t="shared" si="21"/>
        <v xml:space="preserve"> -</v>
      </c>
      <c r="AX23" s="56">
        <v>813001</v>
      </c>
      <c r="AY23" s="86">
        <v>0</v>
      </c>
      <c r="AZ23" s="86">
        <v>0</v>
      </c>
      <c r="BA23" s="137">
        <f t="shared" si="22"/>
        <v>0</v>
      </c>
      <c r="BB23" s="284" t="str">
        <f t="shared" si="23"/>
        <v xml:space="preserve"> -</v>
      </c>
      <c r="BC23" s="57">
        <v>885227</v>
      </c>
      <c r="BD23" s="86">
        <v>0</v>
      </c>
      <c r="BE23" s="86">
        <v>0</v>
      </c>
      <c r="BF23" s="137">
        <f t="shared" si="24"/>
        <v>0</v>
      </c>
      <c r="BG23" s="284" t="str">
        <f t="shared" si="25"/>
        <v xml:space="preserve"> -</v>
      </c>
      <c r="BH23" s="241">
        <f t="shared" si="26"/>
        <v>1698228</v>
      </c>
      <c r="BI23" s="242">
        <f t="shared" si="27"/>
        <v>0</v>
      </c>
      <c r="BJ23" s="242">
        <f t="shared" si="28"/>
        <v>0</v>
      </c>
      <c r="BK23" s="382">
        <f t="shared" si="29"/>
        <v>0</v>
      </c>
      <c r="BL23" s="284" t="str">
        <f t="shared" si="30"/>
        <v xml:space="preserve"> -</v>
      </c>
      <c r="BM23" s="453" t="s">
        <v>1498</v>
      </c>
      <c r="BN23" s="196" t="s">
        <v>1206</v>
      </c>
      <c r="BO23" s="97" t="s">
        <v>1954</v>
      </c>
    </row>
    <row r="24" spans="2:67" ht="30" customHeight="1">
      <c r="B24" s="649"/>
      <c r="C24" s="645"/>
      <c r="D24" s="663"/>
      <c r="E24" s="619"/>
      <c r="F24" s="626"/>
      <c r="G24" s="658"/>
      <c r="H24" s="594"/>
      <c r="I24" s="592"/>
      <c r="J24" s="624">
        <f>+RESUMEN!J83</f>
        <v>0.42131189278707704</v>
      </c>
      <c r="K24" s="616" t="s">
        <v>499</v>
      </c>
      <c r="L24" s="22" t="s">
        <v>690</v>
      </c>
      <c r="M24" s="128" t="s">
        <v>1219</v>
      </c>
      <c r="N24" s="22" t="s">
        <v>1645</v>
      </c>
      <c r="O24" s="33">
        <v>4919</v>
      </c>
      <c r="P24" s="84">
        <v>581</v>
      </c>
      <c r="Q24" s="84">
        <v>146</v>
      </c>
      <c r="R24" s="307">
        <f t="shared" si="13"/>
        <v>0.2512908777969019</v>
      </c>
      <c r="S24" s="84">
        <v>145</v>
      </c>
      <c r="T24" s="307">
        <f t="shared" si="14"/>
        <v>0.24956970740103271</v>
      </c>
      <c r="U24" s="84">
        <v>145</v>
      </c>
      <c r="V24" s="309">
        <f t="shared" si="15"/>
        <v>0.24956970740103271</v>
      </c>
      <c r="W24" s="40">
        <v>145</v>
      </c>
      <c r="X24" s="316">
        <f t="shared" si="16"/>
        <v>0.24956970740103271</v>
      </c>
      <c r="Y24" s="46">
        <v>157</v>
      </c>
      <c r="Z24" s="84">
        <v>285</v>
      </c>
      <c r="AA24" s="84">
        <v>0</v>
      </c>
      <c r="AB24" s="63">
        <v>0</v>
      </c>
      <c r="AC24" s="243">
        <f t="shared" si="2"/>
        <v>1.0753424657534247</v>
      </c>
      <c r="AD24" s="336">
        <f t="shared" si="3"/>
        <v>1</v>
      </c>
      <c r="AE24" s="244">
        <f t="shared" si="4"/>
        <v>1.9655172413793103</v>
      </c>
      <c r="AF24" s="336">
        <f t="shared" si="5"/>
        <v>1</v>
      </c>
      <c r="AG24" s="244">
        <f t="shared" si="6"/>
        <v>0</v>
      </c>
      <c r="AH24" s="336">
        <f t="shared" si="7"/>
        <v>0</v>
      </c>
      <c r="AI24" s="244">
        <f t="shared" si="8"/>
        <v>0</v>
      </c>
      <c r="AJ24" s="336">
        <f t="shared" si="9"/>
        <v>0</v>
      </c>
      <c r="AK24" s="502">
        <f t="shared" ref="AK24" si="33">+SUM(Y24:AB24)/P24</f>
        <v>0.76075731497418242</v>
      </c>
      <c r="AL24" s="497">
        <f t="shared" si="11"/>
        <v>0.76075731497418242</v>
      </c>
      <c r="AM24" s="492">
        <f t="shared" si="12"/>
        <v>0.76075731497418242</v>
      </c>
      <c r="AN24" s="55">
        <v>0</v>
      </c>
      <c r="AO24" s="53">
        <v>0</v>
      </c>
      <c r="AP24" s="53">
        <v>0</v>
      </c>
      <c r="AQ24" s="134" t="str">
        <f t="shared" si="18"/>
        <v xml:space="preserve"> -</v>
      </c>
      <c r="AR24" s="276" t="str">
        <f t="shared" si="19"/>
        <v xml:space="preserve"> -</v>
      </c>
      <c r="AS24" s="55">
        <v>0</v>
      </c>
      <c r="AT24" s="53">
        <v>0</v>
      </c>
      <c r="AU24" s="53">
        <v>0</v>
      </c>
      <c r="AV24" s="134" t="str">
        <f t="shared" si="20"/>
        <v xml:space="preserve"> -</v>
      </c>
      <c r="AW24" s="276" t="str">
        <f t="shared" si="21"/>
        <v xml:space="preserve"> -</v>
      </c>
      <c r="AX24" s="52">
        <v>0</v>
      </c>
      <c r="AY24" s="53">
        <v>0</v>
      </c>
      <c r="AZ24" s="53">
        <v>0</v>
      </c>
      <c r="BA24" s="134" t="str">
        <f t="shared" si="22"/>
        <v xml:space="preserve"> -</v>
      </c>
      <c r="BB24" s="276" t="str">
        <f t="shared" si="23"/>
        <v xml:space="preserve"> -</v>
      </c>
      <c r="BC24" s="55">
        <v>0</v>
      </c>
      <c r="BD24" s="53">
        <v>0</v>
      </c>
      <c r="BE24" s="53">
        <v>0</v>
      </c>
      <c r="BF24" s="134" t="str">
        <f t="shared" si="24"/>
        <v xml:space="preserve"> -</v>
      </c>
      <c r="BG24" s="276" t="str">
        <f t="shared" si="25"/>
        <v xml:space="preserve"> -</v>
      </c>
      <c r="BH24" s="278">
        <f t="shared" si="26"/>
        <v>0</v>
      </c>
      <c r="BI24" s="279">
        <f t="shared" si="27"/>
        <v>0</v>
      </c>
      <c r="BJ24" s="279">
        <f t="shared" si="28"/>
        <v>0</v>
      </c>
      <c r="BK24" s="383" t="str">
        <f t="shared" si="29"/>
        <v xml:space="preserve"> -</v>
      </c>
      <c r="BL24" s="276" t="str">
        <f t="shared" si="30"/>
        <v xml:space="preserve"> -</v>
      </c>
      <c r="BM24" s="454" t="s">
        <v>1498</v>
      </c>
      <c r="BN24" s="197" t="s">
        <v>1206</v>
      </c>
      <c r="BO24" s="69" t="s">
        <v>1954</v>
      </c>
    </row>
    <row r="25" spans="2:67" ht="30" customHeight="1">
      <c r="B25" s="649"/>
      <c r="C25" s="645"/>
      <c r="D25" s="663"/>
      <c r="E25" s="619"/>
      <c r="F25" s="626"/>
      <c r="G25" s="658"/>
      <c r="H25" s="594"/>
      <c r="I25" s="592"/>
      <c r="J25" s="622"/>
      <c r="K25" s="614"/>
      <c r="L25" s="110" t="s">
        <v>448</v>
      </c>
      <c r="M25" s="122">
        <v>2210146</v>
      </c>
      <c r="N25" s="110" t="s">
        <v>1646</v>
      </c>
      <c r="O25" s="37">
        <v>1</v>
      </c>
      <c r="P25" s="79">
        <v>1</v>
      </c>
      <c r="Q25" s="79">
        <v>1</v>
      </c>
      <c r="R25" s="308">
        <v>0.25</v>
      </c>
      <c r="S25" s="79">
        <v>1</v>
      </c>
      <c r="T25" s="308">
        <v>0.25</v>
      </c>
      <c r="U25" s="79">
        <v>1</v>
      </c>
      <c r="V25" s="310">
        <v>0.25</v>
      </c>
      <c r="W25" s="116">
        <v>1</v>
      </c>
      <c r="X25" s="317">
        <v>0.25</v>
      </c>
      <c r="Y25" s="233">
        <v>1</v>
      </c>
      <c r="Z25" s="79">
        <v>1</v>
      </c>
      <c r="AA25" s="79">
        <v>0</v>
      </c>
      <c r="AB25" s="65">
        <v>0</v>
      </c>
      <c r="AC25" s="247">
        <f t="shared" si="2"/>
        <v>1</v>
      </c>
      <c r="AD25" s="337">
        <f t="shared" si="3"/>
        <v>1</v>
      </c>
      <c r="AE25" s="248">
        <f t="shared" si="4"/>
        <v>1</v>
      </c>
      <c r="AF25" s="337">
        <f t="shared" si="5"/>
        <v>1</v>
      </c>
      <c r="AG25" s="248">
        <f t="shared" si="6"/>
        <v>0</v>
      </c>
      <c r="AH25" s="337">
        <f t="shared" si="7"/>
        <v>0</v>
      </c>
      <c r="AI25" s="248">
        <f t="shared" si="8"/>
        <v>0</v>
      </c>
      <c r="AJ25" s="337">
        <f t="shared" si="9"/>
        <v>0</v>
      </c>
      <c r="AK25" s="503">
        <f t="shared" si="10"/>
        <v>0.5</v>
      </c>
      <c r="AL25" s="498">
        <f t="shared" si="11"/>
        <v>0.5</v>
      </c>
      <c r="AM25" s="493">
        <f t="shared" si="12"/>
        <v>0.5</v>
      </c>
      <c r="AN25" s="49">
        <v>2819660</v>
      </c>
      <c r="AO25" s="54">
        <v>2752070</v>
      </c>
      <c r="AP25" s="54">
        <v>799994</v>
      </c>
      <c r="AQ25" s="116">
        <f t="shared" si="18"/>
        <v>0.97602902477603681</v>
      </c>
      <c r="AR25" s="277">
        <f t="shared" si="19"/>
        <v>0.29068810023000868</v>
      </c>
      <c r="AS25" s="49">
        <v>1492284</v>
      </c>
      <c r="AT25" s="54">
        <v>191177</v>
      </c>
      <c r="AU25" s="54">
        <v>0</v>
      </c>
      <c r="AV25" s="116">
        <f t="shared" si="20"/>
        <v>0.12811033288569737</v>
      </c>
      <c r="AW25" s="277" t="str">
        <f t="shared" si="21"/>
        <v xml:space="preserve"> -</v>
      </c>
      <c r="AX25" s="48">
        <v>320458</v>
      </c>
      <c r="AY25" s="54">
        <v>0</v>
      </c>
      <c r="AZ25" s="54">
        <v>0</v>
      </c>
      <c r="BA25" s="116">
        <f t="shared" si="22"/>
        <v>0</v>
      </c>
      <c r="BB25" s="277" t="str">
        <f t="shared" si="23"/>
        <v xml:space="preserve"> -</v>
      </c>
      <c r="BC25" s="49">
        <v>211673</v>
      </c>
      <c r="BD25" s="54">
        <v>0</v>
      </c>
      <c r="BE25" s="54">
        <v>0</v>
      </c>
      <c r="BF25" s="116">
        <f t="shared" si="24"/>
        <v>0</v>
      </c>
      <c r="BG25" s="277" t="str">
        <f t="shared" si="25"/>
        <v xml:space="preserve"> -</v>
      </c>
      <c r="BH25" s="240">
        <f t="shared" si="26"/>
        <v>4844075</v>
      </c>
      <c r="BI25" s="236">
        <f t="shared" si="27"/>
        <v>2943247</v>
      </c>
      <c r="BJ25" s="236">
        <f t="shared" si="28"/>
        <v>799994</v>
      </c>
      <c r="BK25" s="381">
        <f t="shared" si="29"/>
        <v>0.60759732250223208</v>
      </c>
      <c r="BL25" s="277">
        <f t="shared" si="30"/>
        <v>0.27180661358017183</v>
      </c>
      <c r="BM25" s="451" t="s">
        <v>1498</v>
      </c>
      <c r="BN25" s="195" t="s">
        <v>1206</v>
      </c>
      <c r="BO25" s="96" t="s">
        <v>1954</v>
      </c>
    </row>
    <row r="26" spans="2:67" ht="45.75" customHeight="1">
      <c r="B26" s="649"/>
      <c r="C26" s="645"/>
      <c r="D26" s="663"/>
      <c r="E26" s="619"/>
      <c r="F26" s="626" t="s">
        <v>489</v>
      </c>
      <c r="G26" s="658">
        <v>0.56699999999999995</v>
      </c>
      <c r="H26" s="594">
        <v>0.61</v>
      </c>
      <c r="I26" s="668">
        <f>+H26-G26</f>
        <v>4.3000000000000038E-2</v>
      </c>
      <c r="J26" s="622"/>
      <c r="K26" s="614"/>
      <c r="L26" s="110" t="s">
        <v>449</v>
      </c>
      <c r="M26" s="122" t="s">
        <v>1989</v>
      </c>
      <c r="N26" s="110" t="s">
        <v>1647</v>
      </c>
      <c r="O26" s="34">
        <v>7048</v>
      </c>
      <c r="P26" s="54">
        <v>4570</v>
      </c>
      <c r="Q26" s="54">
        <v>1091</v>
      </c>
      <c r="R26" s="308">
        <f t="shared" si="13"/>
        <v>0.2387308533916849</v>
      </c>
      <c r="S26" s="54">
        <v>967</v>
      </c>
      <c r="T26" s="308">
        <f t="shared" si="14"/>
        <v>0.21159737417943109</v>
      </c>
      <c r="U26" s="54">
        <v>1119</v>
      </c>
      <c r="V26" s="310">
        <f t="shared" si="15"/>
        <v>0.24485776805251641</v>
      </c>
      <c r="W26" s="41">
        <v>1393</v>
      </c>
      <c r="X26" s="317">
        <f t="shared" si="16"/>
        <v>0.30481400437636763</v>
      </c>
      <c r="Y26" s="48">
        <v>969</v>
      </c>
      <c r="Z26" s="54">
        <v>345</v>
      </c>
      <c r="AA26" s="54">
        <v>0</v>
      </c>
      <c r="AB26" s="43">
        <v>0</v>
      </c>
      <c r="AC26" s="247">
        <f t="shared" si="2"/>
        <v>0.88817598533455544</v>
      </c>
      <c r="AD26" s="337">
        <f t="shared" si="3"/>
        <v>0.88817598533455544</v>
      </c>
      <c r="AE26" s="248">
        <f t="shared" si="4"/>
        <v>0.35677352637021714</v>
      </c>
      <c r="AF26" s="337">
        <f t="shared" si="5"/>
        <v>0.35677352637021714</v>
      </c>
      <c r="AG26" s="248">
        <f t="shared" si="6"/>
        <v>0</v>
      </c>
      <c r="AH26" s="337">
        <f t="shared" si="7"/>
        <v>0</v>
      </c>
      <c r="AI26" s="248">
        <f t="shared" si="8"/>
        <v>0</v>
      </c>
      <c r="AJ26" s="337">
        <f t="shared" si="9"/>
        <v>0</v>
      </c>
      <c r="AK26" s="503">
        <f t="shared" ref="AK26:AK27" si="34">+SUM(Y26:AB26)/P26</f>
        <v>0.28752735229759302</v>
      </c>
      <c r="AL26" s="498">
        <f t="shared" si="11"/>
        <v>0.28752735229759302</v>
      </c>
      <c r="AM26" s="493">
        <f t="shared" si="12"/>
        <v>0.28752735229759302</v>
      </c>
      <c r="AN26" s="49">
        <v>719278</v>
      </c>
      <c r="AO26" s="54">
        <v>719278</v>
      </c>
      <c r="AP26" s="54">
        <v>454129</v>
      </c>
      <c r="AQ26" s="116">
        <f t="shared" si="18"/>
        <v>1</v>
      </c>
      <c r="AR26" s="277">
        <f t="shared" si="19"/>
        <v>0.63136784386565414</v>
      </c>
      <c r="AS26" s="49">
        <v>908962</v>
      </c>
      <c r="AT26" s="54">
        <v>234438</v>
      </c>
      <c r="AU26" s="54">
        <v>0</v>
      </c>
      <c r="AV26" s="116">
        <f t="shared" si="20"/>
        <v>0.25791837282526664</v>
      </c>
      <c r="AW26" s="277" t="str">
        <f t="shared" si="21"/>
        <v xml:space="preserve"> -</v>
      </c>
      <c r="AX26" s="48">
        <v>1073707</v>
      </c>
      <c r="AY26" s="54">
        <v>0</v>
      </c>
      <c r="AZ26" s="54">
        <v>0</v>
      </c>
      <c r="BA26" s="116">
        <f t="shared" si="22"/>
        <v>0</v>
      </c>
      <c r="BB26" s="277" t="str">
        <f t="shared" si="23"/>
        <v xml:space="preserve"> -</v>
      </c>
      <c r="BC26" s="49">
        <v>1306869</v>
      </c>
      <c r="BD26" s="54">
        <v>0</v>
      </c>
      <c r="BE26" s="54">
        <v>0</v>
      </c>
      <c r="BF26" s="116">
        <f t="shared" si="24"/>
        <v>0</v>
      </c>
      <c r="BG26" s="277" t="str">
        <f t="shared" si="25"/>
        <v xml:space="preserve"> -</v>
      </c>
      <c r="BH26" s="240">
        <f t="shared" si="26"/>
        <v>4008816</v>
      </c>
      <c r="BI26" s="236">
        <f t="shared" si="27"/>
        <v>953716</v>
      </c>
      <c r="BJ26" s="236">
        <f t="shared" si="28"/>
        <v>454129</v>
      </c>
      <c r="BK26" s="381">
        <f t="shared" si="29"/>
        <v>0.23790465813347383</v>
      </c>
      <c r="BL26" s="277">
        <f t="shared" si="30"/>
        <v>0.47616795775681647</v>
      </c>
      <c r="BM26" s="451" t="s">
        <v>1498</v>
      </c>
      <c r="BN26" s="195" t="s">
        <v>1206</v>
      </c>
      <c r="BO26" s="96" t="s">
        <v>1954</v>
      </c>
    </row>
    <row r="27" spans="2:67" ht="30" customHeight="1">
      <c r="B27" s="649"/>
      <c r="C27" s="645"/>
      <c r="D27" s="663"/>
      <c r="E27" s="619"/>
      <c r="F27" s="626"/>
      <c r="G27" s="658"/>
      <c r="H27" s="594"/>
      <c r="I27" s="668"/>
      <c r="J27" s="622"/>
      <c r="K27" s="614"/>
      <c r="L27" s="110" t="s">
        <v>450</v>
      </c>
      <c r="M27" s="122">
        <v>2210940</v>
      </c>
      <c r="N27" s="110" t="s">
        <v>1648</v>
      </c>
      <c r="O27" s="34">
        <v>800</v>
      </c>
      <c r="P27" s="54">
        <v>800</v>
      </c>
      <c r="Q27" s="54">
        <v>800</v>
      </c>
      <c r="R27" s="308">
        <f t="shared" si="13"/>
        <v>1</v>
      </c>
      <c r="S27" s="54">
        <v>0</v>
      </c>
      <c r="T27" s="308">
        <f t="shared" si="14"/>
        <v>0</v>
      </c>
      <c r="U27" s="54">
        <v>0</v>
      </c>
      <c r="V27" s="310">
        <f t="shared" si="15"/>
        <v>0</v>
      </c>
      <c r="W27" s="41">
        <v>0</v>
      </c>
      <c r="X27" s="317">
        <f t="shared" si="16"/>
        <v>0</v>
      </c>
      <c r="Y27" s="48">
        <v>1015</v>
      </c>
      <c r="Z27" s="54">
        <v>0</v>
      </c>
      <c r="AA27" s="54">
        <v>0</v>
      </c>
      <c r="AB27" s="43">
        <v>0</v>
      </c>
      <c r="AC27" s="247">
        <f t="shared" si="2"/>
        <v>1.26875</v>
      </c>
      <c r="AD27" s="337">
        <f t="shared" si="3"/>
        <v>1</v>
      </c>
      <c r="AE27" s="248" t="str">
        <f t="shared" si="4"/>
        <v xml:space="preserve"> -</v>
      </c>
      <c r="AF27" s="337" t="str">
        <f t="shared" si="5"/>
        <v xml:space="preserve"> -</v>
      </c>
      <c r="AG27" s="248" t="str">
        <f t="shared" si="6"/>
        <v xml:space="preserve"> -</v>
      </c>
      <c r="AH27" s="337" t="str">
        <f t="shared" si="7"/>
        <v xml:space="preserve"> -</v>
      </c>
      <c r="AI27" s="248" t="str">
        <f t="shared" si="8"/>
        <v xml:space="preserve"> -</v>
      </c>
      <c r="AJ27" s="337" t="str">
        <f t="shared" si="9"/>
        <v xml:space="preserve"> -</v>
      </c>
      <c r="AK27" s="503">
        <f t="shared" si="34"/>
        <v>1.26875</v>
      </c>
      <c r="AL27" s="498">
        <f t="shared" si="11"/>
        <v>1</v>
      </c>
      <c r="AM27" s="493">
        <f t="shared" si="12"/>
        <v>1</v>
      </c>
      <c r="AN27" s="49">
        <v>603200</v>
      </c>
      <c r="AO27" s="54">
        <v>603200</v>
      </c>
      <c r="AP27" s="54">
        <v>0</v>
      </c>
      <c r="AQ27" s="116">
        <f t="shared" si="18"/>
        <v>1</v>
      </c>
      <c r="AR27" s="277" t="str">
        <f t="shared" si="19"/>
        <v xml:space="preserve"> -</v>
      </c>
      <c r="AS27" s="49">
        <v>0</v>
      </c>
      <c r="AT27" s="54">
        <v>0</v>
      </c>
      <c r="AU27" s="54">
        <v>0</v>
      </c>
      <c r="AV27" s="116" t="str">
        <f t="shared" si="20"/>
        <v xml:space="preserve"> -</v>
      </c>
      <c r="AW27" s="277" t="str">
        <f t="shared" si="21"/>
        <v xml:space="preserve"> -</v>
      </c>
      <c r="AX27" s="48">
        <v>0</v>
      </c>
      <c r="AY27" s="54">
        <v>0</v>
      </c>
      <c r="AZ27" s="54">
        <v>0</v>
      </c>
      <c r="BA27" s="116" t="str">
        <f t="shared" si="22"/>
        <v xml:space="preserve"> -</v>
      </c>
      <c r="BB27" s="277" t="str">
        <f t="shared" si="23"/>
        <v xml:space="preserve"> -</v>
      </c>
      <c r="BC27" s="49">
        <v>0</v>
      </c>
      <c r="BD27" s="54">
        <v>0</v>
      </c>
      <c r="BE27" s="54">
        <v>0</v>
      </c>
      <c r="BF27" s="116" t="str">
        <f t="shared" si="24"/>
        <v xml:space="preserve"> -</v>
      </c>
      <c r="BG27" s="277" t="str">
        <f t="shared" si="25"/>
        <v xml:space="preserve"> -</v>
      </c>
      <c r="BH27" s="240">
        <f t="shared" si="26"/>
        <v>603200</v>
      </c>
      <c r="BI27" s="236">
        <f t="shared" si="27"/>
        <v>603200</v>
      </c>
      <c r="BJ27" s="236">
        <f t="shared" si="28"/>
        <v>0</v>
      </c>
      <c r="BK27" s="381">
        <f t="shared" si="29"/>
        <v>1</v>
      </c>
      <c r="BL27" s="277" t="str">
        <f t="shared" si="30"/>
        <v xml:space="preserve"> -</v>
      </c>
      <c r="BM27" s="451" t="s">
        <v>1498</v>
      </c>
      <c r="BN27" s="195" t="s">
        <v>1206</v>
      </c>
      <c r="BO27" s="96" t="s">
        <v>1954</v>
      </c>
    </row>
    <row r="28" spans="2:67" ht="30" customHeight="1">
      <c r="B28" s="649"/>
      <c r="C28" s="645"/>
      <c r="D28" s="663"/>
      <c r="E28" s="619"/>
      <c r="F28" s="626"/>
      <c r="G28" s="658"/>
      <c r="H28" s="594"/>
      <c r="I28" s="668"/>
      <c r="J28" s="622"/>
      <c r="K28" s="614"/>
      <c r="L28" s="110" t="s">
        <v>451</v>
      </c>
      <c r="M28" s="122">
        <v>2210940</v>
      </c>
      <c r="N28" s="110" t="s">
        <v>1649</v>
      </c>
      <c r="O28" s="37">
        <v>1</v>
      </c>
      <c r="P28" s="79">
        <v>1</v>
      </c>
      <c r="Q28" s="79">
        <v>1</v>
      </c>
      <c r="R28" s="308">
        <v>0.25</v>
      </c>
      <c r="S28" s="79">
        <v>1</v>
      </c>
      <c r="T28" s="308">
        <v>0.25</v>
      </c>
      <c r="U28" s="79">
        <v>1</v>
      </c>
      <c r="V28" s="310">
        <v>0.25</v>
      </c>
      <c r="W28" s="116">
        <v>1</v>
      </c>
      <c r="X28" s="317">
        <v>0.25</v>
      </c>
      <c r="Y28" s="233">
        <v>1</v>
      </c>
      <c r="Z28" s="79">
        <v>1</v>
      </c>
      <c r="AA28" s="79">
        <v>0</v>
      </c>
      <c r="AB28" s="65">
        <v>0</v>
      </c>
      <c r="AC28" s="247">
        <f t="shared" si="2"/>
        <v>1</v>
      </c>
      <c r="AD28" s="337">
        <f t="shared" si="3"/>
        <v>1</v>
      </c>
      <c r="AE28" s="248">
        <f t="shared" si="4"/>
        <v>1</v>
      </c>
      <c r="AF28" s="337">
        <f t="shared" si="5"/>
        <v>1</v>
      </c>
      <c r="AG28" s="248">
        <f t="shared" si="6"/>
        <v>0</v>
      </c>
      <c r="AH28" s="337">
        <f t="shared" si="7"/>
        <v>0</v>
      </c>
      <c r="AI28" s="248">
        <f t="shared" si="8"/>
        <v>0</v>
      </c>
      <c r="AJ28" s="337">
        <f t="shared" si="9"/>
        <v>0</v>
      </c>
      <c r="AK28" s="503">
        <f t="shared" si="10"/>
        <v>0.5</v>
      </c>
      <c r="AL28" s="498">
        <f t="shared" si="11"/>
        <v>0.5</v>
      </c>
      <c r="AM28" s="493">
        <f t="shared" si="12"/>
        <v>0.5</v>
      </c>
      <c r="AN28" s="49">
        <v>1216951</v>
      </c>
      <c r="AO28" s="54">
        <v>1216951</v>
      </c>
      <c r="AP28" s="54">
        <v>0</v>
      </c>
      <c r="AQ28" s="116">
        <f t="shared" si="18"/>
        <v>1</v>
      </c>
      <c r="AR28" s="277" t="str">
        <f t="shared" si="19"/>
        <v xml:space="preserve"> -</v>
      </c>
      <c r="AS28" s="49">
        <v>2879778</v>
      </c>
      <c r="AT28" s="54">
        <v>2820535</v>
      </c>
      <c r="AU28" s="54">
        <v>0</v>
      </c>
      <c r="AV28" s="116">
        <f t="shared" si="20"/>
        <v>0.97942792812501522</v>
      </c>
      <c r="AW28" s="277" t="str">
        <f t="shared" si="21"/>
        <v xml:space="preserve"> -</v>
      </c>
      <c r="AX28" s="48">
        <v>1474234</v>
      </c>
      <c r="AY28" s="54">
        <v>0</v>
      </c>
      <c r="AZ28" s="54">
        <v>0</v>
      </c>
      <c r="BA28" s="116">
        <f t="shared" si="22"/>
        <v>0</v>
      </c>
      <c r="BB28" s="277" t="str">
        <f t="shared" si="23"/>
        <v xml:space="preserve"> -</v>
      </c>
      <c r="BC28" s="49">
        <v>1540574</v>
      </c>
      <c r="BD28" s="54">
        <v>0</v>
      </c>
      <c r="BE28" s="54">
        <v>0</v>
      </c>
      <c r="BF28" s="116">
        <f t="shared" si="24"/>
        <v>0</v>
      </c>
      <c r="BG28" s="277" t="str">
        <f t="shared" si="25"/>
        <v xml:space="preserve"> -</v>
      </c>
      <c r="BH28" s="240">
        <f t="shared" si="26"/>
        <v>7111537</v>
      </c>
      <c r="BI28" s="236">
        <f t="shared" si="27"/>
        <v>4037486</v>
      </c>
      <c r="BJ28" s="236">
        <f t="shared" si="28"/>
        <v>0</v>
      </c>
      <c r="BK28" s="381">
        <f t="shared" si="29"/>
        <v>0.5677374665982895</v>
      </c>
      <c r="BL28" s="277" t="str">
        <f t="shared" si="30"/>
        <v xml:space="preserve"> -</v>
      </c>
      <c r="BM28" s="451" t="s">
        <v>1498</v>
      </c>
      <c r="BN28" s="195" t="s">
        <v>1206</v>
      </c>
      <c r="BO28" s="96" t="s">
        <v>1954</v>
      </c>
    </row>
    <row r="29" spans="2:67" ht="30" customHeight="1">
      <c r="B29" s="649"/>
      <c r="C29" s="645"/>
      <c r="D29" s="663"/>
      <c r="E29" s="619"/>
      <c r="F29" s="626"/>
      <c r="G29" s="658"/>
      <c r="H29" s="594"/>
      <c r="I29" s="668"/>
      <c r="J29" s="622"/>
      <c r="K29" s="614"/>
      <c r="L29" s="110" t="s">
        <v>452</v>
      </c>
      <c r="M29" s="122">
        <v>2210913</v>
      </c>
      <c r="N29" s="110" t="s">
        <v>1650</v>
      </c>
      <c r="O29" s="34">
        <v>17001</v>
      </c>
      <c r="P29" s="54">
        <v>12800</v>
      </c>
      <c r="Q29" s="54">
        <v>2548</v>
      </c>
      <c r="R29" s="308">
        <f t="shared" si="13"/>
        <v>0.1990625</v>
      </c>
      <c r="S29" s="54">
        <v>3417</v>
      </c>
      <c r="T29" s="308">
        <f t="shared" si="14"/>
        <v>0.26695312500000001</v>
      </c>
      <c r="U29" s="54">
        <v>3418</v>
      </c>
      <c r="V29" s="310">
        <f t="shared" si="15"/>
        <v>0.26703125</v>
      </c>
      <c r="W29" s="41">
        <v>3417</v>
      </c>
      <c r="X29" s="317">
        <f t="shared" si="16"/>
        <v>0.26695312500000001</v>
      </c>
      <c r="Y29" s="48">
        <v>2405</v>
      </c>
      <c r="Z29" s="54">
        <v>2431</v>
      </c>
      <c r="AA29" s="54">
        <v>0</v>
      </c>
      <c r="AB29" s="43">
        <v>0</v>
      </c>
      <c r="AC29" s="247">
        <f t="shared" si="2"/>
        <v>0.94387755102040816</v>
      </c>
      <c r="AD29" s="337">
        <f t="shared" si="3"/>
        <v>0.94387755102040816</v>
      </c>
      <c r="AE29" s="248">
        <f t="shared" si="4"/>
        <v>0.71144278606965172</v>
      </c>
      <c r="AF29" s="337">
        <f t="shared" si="5"/>
        <v>0.71144278606965172</v>
      </c>
      <c r="AG29" s="248">
        <f t="shared" si="6"/>
        <v>0</v>
      </c>
      <c r="AH29" s="337">
        <f t="shared" si="7"/>
        <v>0</v>
      </c>
      <c r="AI29" s="248">
        <f t="shared" si="8"/>
        <v>0</v>
      </c>
      <c r="AJ29" s="337">
        <f t="shared" si="9"/>
        <v>0</v>
      </c>
      <c r="AK29" s="503">
        <f t="shared" ref="AK29:AK30" si="35">+SUM(Y29:AB29)/P29</f>
        <v>0.3778125</v>
      </c>
      <c r="AL29" s="498">
        <f t="shared" si="11"/>
        <v>0.3778125</v>
      </c>
      <c r="AM29" s="493">
        <f t="shared" si="12"/>
        <v>0.3778125</v>
      </c>
      <c r="AN29" s="49">
        <v>165600</v>
      </c>
      <c r="AO29" s="54">
        <v>0</v>
      </c>
      <c r="AP29" s="54">
        <v>0</v>
      </c>
      <c r="AQ29" s="116">
        <f t="shared" si="18"/>
        <v>0</v>
      </c>
      <c r="AR29" s="277" t="str">
        <f t="shared" si="19"/>
        <v xml:space="preserve"> -</v>
      </c>
      <c r="AS29" s="49">
        <v>180893</v>
      </c>
      <c r="AT29" s="54">
        <v>0</v>
      </c>
      <c r="AU29" s="54">
        <v>0</v>
      </c>
      <c r="AV29" s="116">
        <f t="shared" si="20"/>
        <v>0</v>
      </c>
      <c r="AW29" s="277" t="str">
        <f t="shared" si="21"/>
        <v xml:space="preserve"> -</v>
      </c>
      <c r="AX29" s="48">
        <v>257853</v>
      </c>
      <c r="AY29" s="54">
        <v>0</v>
      </c>
      <c r="AZ29" s="54">
        <v>0</v>
      </c>
      <c r="BA29" s="116">
        <f t="shared" si="22"/>
        <v>0</v>
      </c>
      <c r="BB29" s="277" t="str">
        <f t="shared" si="23"/>
        <v xml:space="preserve"> -</v>
      </c>
      <c r="BC29" s="49">
        <v>277900</v>
      </c>
      <c r="BD29" s="54">
        <v>0</v>
      </c>
      <c r="BE29" s="54">
        <v>0</v>
      </c>
      <c r="BF29" s="116">
        <f t="shared" si="24"/>
        <v>0</v>
      </c>
      <c r="BG29" s="277" t="str">
        <f t="shared" si="25"/>
        <v xml:space="preserve"> -</v>
      </c>
      <c r="BH29" s="240">
        <f t="shared" si="26"/>
        <v>882246</v>
      </c>
      <c r="BI29" s="236">
        <f t="shared" si="27"/>
        <v>0</v>
      </c>
      <c r="BJ29" s="236">
        <f t="shared" si="28"/>
        <v>0</v>
      </c>
      <c r="BK29" s="381">
        <f t="shared" si="29"/>
        <v>0</v>
      </c>
      <c r="BL29" s="277" t="str">
        <f t="shared" si="30"/>
        <v xml:space="preserve"> -</v>
      </c>
      <c r="BM29" s="451" t="s">
        <v>1498</v>
      </c>
      <c r="BN29" s="195" t="s">
        <v>1206</v>
      </c>
      <c r="BO29" s="96" t="s">
        <v>1954</v>
      </c>
    </row>
    <row r="30" spans="2:67" ht="45.75" customHeight="1">
      <c r="B30" s="649"/>
      <c r="C30" s="645"/>
      <c r="D30" s="663"/>
      <c r="E30" s="619"/>
      <c r="F30" s="626"/>
      <c r="G30" s="658"/>
      <c r="H30" s="594"/>
      <c r="I30" s="668"/>
      <c r="J30" s="622"/>
      <c r="K30" s="614"/>
      <c r="L30" s="110" t="s">
        <v>453</v>
      </c>
      <c r="M30" s="122">
        <v>2210005</v>
      </c>
      <c r="N30" s="110" t="s">
        <v>1651</v>
      </c>
      <c r="O30" s="34">
        <v>0</v>
      </c>
      <c r="P30" s="54">
        <v>47</v>
      </c>
      <c r="Q30" s="54">
        <v>0</v>
      </c>
      <c r="R30" s="308">
        <f t="shared" si="13"/>
        <v>0</v>
      </c>
      <c r="S30" s="54">
        <v>16</v>
      </c>
      <c r="T30" s="308">
        <f t="shared" si="14"/>
        <v>0.34042553191489361</v>
      </c>
      <c r="U30" s="54">
        <v>16</v>
      </c>
      <c r="V30" s="310">
        <f t="shared" si="15"/>
        <v>0.34042553191489361</v>
      </c>
      <c r="W30" s="41">
        <v>15</v>
      </c>
      <c r="X30" s="317">
        <f t="shared" si="16"/>
        <v>0.31914893617021278</v>
      </c>
      <c r="Y30" s="48">
        <v>0</v>
      </c>
      <c r="Z30" s="54">
        <v>0</v>
      </c>
      <c r="AA30" s="54">
        <v>0</v>
      </c>
      <c r="AB30" s="43">
        <v>0</v>
      </c>
      <c r="AC30" s="247" t="str">
        <f t="shared" si="2"/>
        <v xml:space="preserve"> -</v>
      </c>
      <c r="AD30" s="337" t="str">
        <f t="shared" si="3"/>
        <v xml:space="preserve"> -</v>
      </c>
      <c r="AE30" s="248">
        <f t="shared" si="4"/>
        <v>0</v>
      </c>
      <c r="AF30" s="337">
        <f t="shared" si="5"/>
        <v>0</v>
      </c>
      <c r="AG30" s="248">
        <f t="shared" si="6"/>
        <v>0</v>
      </c>
      <c r="AH30" s="337">
        <f t="shared" si="7"/>
        <v>0</v>
      </c>
      <c r="AI30" s="248">
        <f t="shared" si="8"/>
        <v>0</v>
      </c>
      <c r="AJ30" s="337">
        <f t="shared" si="9"/>
        <v>0</v>
      </c>
      <c r="AK30" s="503">
        <f t="shared" si="35"/>
        <v>0</v>
      </c>
      <c r="AL30" s="498">
        <f t="shared" si="11"/>
        <v>0</v>
      </c>
      <c r="AM30" s="493">
        <f t="shared" si="12"/>
        <v>0</v>
      </c>
      <c r="AN30" s="49">
        <v>90000</v>
      </c>
      <c r="AO30" s="54">
        <v>0</v>
      </c>
      <c r="AP30" s="54">
        <v>0</v>
      </c>
      <c r="AQ30" s="116">
        <f t="shared" si="18"/>
        <v>0</v>
      </c>
      <c r="AR30" s="277" t="str">
        <f t="shared" si="19"/>
        <v xml:space="preserve"> -</v>
      </c>
      <c r="AS30" s="49">
        <v>96768</v>
      </c>
      <c r="AT30" s="54">
        <v>0</v>
      </c>
      <c r="AU30" s="54">
        <v>0</v>
      </c>
      <c r="AV30" s="116">
        <f t="shared" si="20"/>
        <v>0</v>
      </c>
      <c r="AW30" s="277" t="str">
        <f t="shared" si="21"/>
        <v xml:space="preserve"> -</v>
      </c>
      <c r="AX30" s="48">
        <v>104528</v>
      </c>
      <c r="AY30" s="54">
        <v>0</v>
      </c>
      <c r="AZ30" s="54">
        <v>0</v>
      </c>
      <c r="BA30" s="116">
        <f t="shared" si="22"/>
        <v>0</v>
      </c>
      <c r="BB30" s="277" t="str">
        <f t="shared" si="23"/>
        <v xml:space="preserve"> -</v>
      </c>
      <c r="BC30" s="49">
        <v>113821</v>
      </c>
      <c r="BD30" s="54">
        <v>0</v>
      </c>
      <c r="BE30" s="54">
        <v>0</v>
      </c>
      <c r="BF30" s="116">
        <f t="shared" si="24"/>
        <v>0</v>
      </c>
      <c r="BG30" s="277" t="str">
        <f t="shared" si="25"/>
        <v xml:space="preserve"> -</v>
      </c>
      <c r="BH30" s="240">
        <f t="shared" si="26"/>
        <v>405117</v>
      </c>
      <c r="BI30" s="236">
        <f t="shared" si="27"/>
        <v>0</v>
      </c>
      <c r="BJ30" s="236">
        <f t="shared" si="28"/>
        <v>0</v>
      </c>
      <c r="BK30" s="381">
        <f t="shared" si="29"/>
        <v>0</v>
      </c>
      <c r="BL30" s="277" t="str">
        <f t="shared" si="30"/>
        <v xml:space="preserve"> -</v>
      </c>
      <c r="BM30" s="451" t="s">
        <v>1498</v>
      </c>
      <c r="BN30" s="195" t="s">
        <v>1206</v>
      </c>
      <c r="BO30" s="96" t="s">
        <v>1954</v>
      </c>
    </row>
    <row r="31" spans="2:67" ht="45.75" customHeight="1">
      <c r="B31" s="649"/>
      <c r="C31" s="645"/>
      <c r="D31" s="663"/>
      <c r="E31" s="619"/>
      <c r="F31" s="626" t="s">
        <v>490</v>
      </c>
      <c r="G31" s="658">
        <v>2.4E-2</v>
      </c>
      <c r="H31" s="594">
        <v>0.02</v>
      </c>
      <c r="I31" s="668">
        <f>+H31-G31</f>
        <v>-4.0000000000000001E-3</v>
      </c>
      <c r="J31" s="622"/>
      <c r="K31" s="614"/>
      <c r="L31" s="110" t="s">
        <v>454</v>
      </c>
      <c r="M31" s="122">
        <v>2210005</v>
      </c>
      <c r="N31" s="110" t="s">
        <v>1652</v>
      </c>
      <c r="O31" s="37">
        <v>0.8</v>
      </c>
      <c r="P31" s="79">
        <v>1</v>
      </c>
      <c r="Q31" s="79">
        <v>0.8</v>
      </c>
      <c r="R31" s="308">
        <v>0.25</v>
      </c>
      <c r="S31" s="79">
        <v>1</v>
      </c>
      <c r="T31" s="308">
        <v>0.25</v>
      </c>
      <c r="U31" s="79">
        <v>1</v>
      </c>
      <c r="V31" s="310">
        <v>0.25</v>
      </c>
      <c r="W31" s="116">
        <v>1</v>
      </c>
      <c r="X31" s="317">
        <v>0.25</v>
      </c>
      <c r="Y31" s="233">
        <v>0.35</v>
      </c>
      <c r="Z31" s="79">
        <v>0.1</v>
      </c>
      <c r="AA31" s="79">
        <v>0</v>
      </c>
      <c r="AB31" s="65">
        <v>0</v>
      </c>
      <c r="AC31" s="247">
        <f t="shared" si="2"/>
        <v>0.43749999999999994</v>
      </c>
      <c r="AD31" s="337">
        <f t="shared" si="3"/>
        <v>0.43749999999999994</v>
      </c>
      <c r="AE31" s="248">
        <f t="shared" si="4"/>
        <v>0.1</v>
      </c>
      <c r="AF31" s="337">
        <f t="shared" si="5"/>
        <v>0.1</v>
      </c>
      <c r="AG31" s="248">
        <f t="shared" si="6"/>
        <v>0</v>
      </c>
      <c r="AH31" s="337">
        <f t="shared" si="7"/>
        <v>0</v>
      </c>
      <c r="AI31" s="248">
        <f t="shared" si="8"/>
        <v>0</v>
      </c>
      <c r="AJ31" s="337">
        <f t="shared" si="9"/>
        <v>0</v>
      </c>
      <c r="AK31" s="503">
        <f t="shared" si="10"/>
        <v>0.11249999999999999</v>
      </c>
      <c r="AL31" s="498">
        <f t="shared" si="11"/>
        <v>0.11249999999999999</v>
      </c>
      <c r="AM31" s="493">
        <f t="shared" si="12"/>
        <v>0.11249999999999999</v>
      </c>
      <c r="AN31" s="49">
        <v>226156</v>
      </c>
      <c r="AO31" s="54">
        <v>45000</v>
      </c>
      <c r="AP31" s="54">
        <v>0</v>
      </c>
      <c r="AQ31" s="116">
        <f t="shared" si="18"/>
        <v>0.19897769681105079</v>
      </c>
      <c r="AR31" s="277" t="str">
        <f t="shared" si="19"/>
        <v xml:space="preserve"> -</v>
      </c>
      <c r="AS31" s="49">
        <v>706278</v>
      </c>
      <c r="AT31" s="54">
        <v>85000</v>
      </c>
      <c r="AU31" s="54">
        <v>0</v>
      </c>
      <c r="AV31" s="116">
        <f t="shared" si="20"/>
        <v>0.12034921093393819</v>
      </c>
      <c r="AW31" s="277" t="str">
        <f t="shared" si="21"/>
        <v xml:space="preserve"> -</v>
      </c>
      <c r="AX31" s="48">
        <v>563184</v>
      </c>
      <c r="AY31" s="54">
        <v>0</v>
      </c>
      <c r="AZ31" s="54">
        <v>0</v>
      </c>
      <c r="BA31" s="116">
        <f t="shared" si="22"/>
        <v>0</v>
      </c>
      <c r="BB31" s="277" t="str">
        <f t="shared" si="23"/>
        <v xml:space="preserve"> -</v>
      </c>
      <c r="BC31" s="49">
        <v>599854</v>
      </c>
      <c r="BD31" s="54">
        <v>0</v>
      </c>
      <c r="BE31" s="54">
        <v>0</v>
      </c>
      <c r="BF31" s="116">
        <f t="shared" si="24"/>
        <v>0</v>
      </c>
      <c r="BG31" s="277" t="str">
        <f t="shared" si="25"/>
        <v xml:space="preserve"> -</v>
      </c>
      <c r="BH31" s="240">
        <f t="shared" si="26"/>
        <v>2095472</v>
      </c>
      <c r="BI31" s="236">
        <f t="shared" si="27"/>
        <v>130000</v>
      </c>
      <c r="BJ31" s="236">
        <f t="shared" si="28"/>
        <v>0</v>
      </c>
      <c r="BK31" s="381">
        <f t="shared" si="29"/>
        <v>6.2038528789695117E-2</v>
      </c>
      <c r="BL31" s="277" t="str">
        <f t="shared" si="30"/>
        <v xml:space="preserve"> -</v>
      </c>
      <c r="BM31" s="451" t="s">
        <v>1498</v>
      </c>
      <c r="BN31" s="195" t="s">
        <v>1206</v>
      </c>
      <c r="BO31" s="96" t="s">
        <v>1954</v>
      </c>
    </row>
    <row r="32" spans="2:67" ht="30" customHeight="1">
      <c r="B32" s="649"/>
      <c r="C32" s="645"/>
      <c r="D32" s="663"/>
      <c r="E32" s="619"/>
      <c r="F32" s="626"/>
      <c r="G32" s="658"/>
      <c r="H32" s="594"/>
      <c r="I32" s="668"/>
      <c r="J32" s="622"/>
      <c r="K32" s="614"/>
      <c r="L32" s="110" t="s">
        <v>455</v>
      </c>
      <c r="M32" s="122">
        <v>2210634</v>
      </c>
      <c r="N32" s="110" t="s">
        <v>1653</v>
      </c>
      <c r="O32" s="34">
        <v>9599</v>
      </c>
      <c r="P32" s="54">
        <v>9599</v>
      </c>
      <c r="Q32" s="54">
        <v>9599</v>
      </c>
      <c r="R32" s="308">
        <v>0.25</v>
      </c>
      <c r="S32" s="54">
        <v>9599</v>
      </c>
      <c r="T32" s="308">
        <v>0.25</v>
      </c>
      <c r="U32" s="54">
        <v>9599</v>
      </c>
      <c r="V32" s="310">
        <v>0.25</v>
      </c>
      <c r="W32" s="41">
        <v>9599</v>
      </c>
      <c r="X32" s="317">
        <v>0.25</v>
      </c>
      <c r="Y32" s="48">
        <v>9497</v>
      </c>
      <c r="Z32" s="54">
        <v>9506</v>
      </c>
      <c r="AA32" s="54">
        <v>0</v>
      </c>
      <c r="AB32" s="43">
        <v>0</v>
      </c>
      <c r="AC32" s="247">
        <f t="shared" si="2"/>
        <v>0.98937389311386603</v>
      </c>
      <c r="AD32" s="337">
        <f t="shared" si="3"/>
        <v>0.98937389311386603</v>
      </c>
      <c r="AE32" s="248">
        <f t="shared" si="4"/>
        <v>0.99031149078028957</v>
      </c>
      <c r="AF32" s="337">
        <f t="shared" si="5"/>
        <v>0.99031149078028957</v>
      </c>
      <c r="AG32" s="248">
        <f t="shared" si="6"/>
        <v>0</v>
      </c>
      <c r="AH32" s="337">
        <f t="shared" si="7"/>
        <v>0</v>
      </c>
      <c r="AI32" s="248">
        <f t="shared" si="8"/>
        <v>0</v>
      </c>
      <c r="AJ32" s="337">
        <f t="shared" si="9"/>
        <v>0</v>
      </c>
      <c r="AK32" s="503">
        <f t="shared" si="10"/>
        <v>0.49492134597353893</v>
      </c>
      <c r="AL32" s="498">
        <f t="shared" si="11"/>
        <v>0.49492134597353893</v>
      </c>
      <c r="AM32" s="493">
        <f t="shared" si="12"/>
        <v>0.49492134597353893</v>
      </c>
      <c r="AN32" s="49">
        <v>9954819</v>
      </c>
      <c r="AO32" s="54">
        <v>9927062</v>
      </c>
      <c r="AP32" s="54">
        <v>0</v>
      </c>
      <c r="AQ32" s="116">
        <f t="shared" si="18"/>
        <v>0.99721170219167221</v>
      </c>
      <c r="AR32" s="277" t="str">
        <f t="shared" si="19"/>
        <v xml:space="preserve"> -</v>
      </c>
      <c r="AS32" s="49">
        <v>10943399</v>
      </c>
      <c r="AT32" s="54">
        <v>4095563</v>
      </c>
      <c r="AU32" s="54">
        <v>0</v>
      </c>
      <c r="AV32" s="116">
        <f t="shared" si="20"/>
        <v>0.37424962756087027</v>
      </c>
      <c r="AW32" s="277" t="str">
        <f t="shared" si="21"/>
        <v xml:space="preserve"> -</v>
      </c>
      <c r="AX32" s="48">
        <v>11057019</v>
      </c>
      <c r="AY32" s="54">
        <v>0</v>
      </c>
      <c r="AZ32" s="54">
        <v>0</v>
      </c>
      <c r="BA32" s="116">
        <f t="shared" si="22"/>
        <v>0</v>
      </c>
      <c r="BB32" s="277" t="str">
        <f t="shared" si="23"/>
        <v xml:space="preserve"> -</v>
      </c>
      <c r="BC32" s="49">
        <v>12039988</v>
      </c>
      <c r="BD32" s="54">
        <v>0</v>
      </c>
      <c r="BE32" s="54">
        <v>0</v>
      </c>
      <c r="BF32" s="116">
        <f t="shared" si="24"/>
        <v>0</v>
      </c>
      <c r="BG32" s="277" t="str">
        <f t="shared" si="25"/>
        <v xml:space="preserve"> -</v>
      </c>
      <c r="BH32" s="240">
        <f t="shared" si="26"/>
        <v>43995225</v>
      </c>
      <c r="BI32" s="236">
        <f t="shared" si="27"/>
        <v>14022625</v>
      </c>
      <c r="BJ32" s="236">
        <f t="shared" si="28"/>
        <v>0</v>
      </c>
      <c r="BK32" s="381">
        <f t="shared" si="29"/>
        <v>0.31873061224257859</v>
      </c>
      <c r="BL32" s="277" t="str">
        <f t="shared" si="30"/>
        <v xml:space="preserve"> -</v>
      </c>
      <c r="BM32" s="451" t="s">
        <v>1498</v>
      </c>
      <c r="BN32" s="195" t="s">
        <v>1206</v>
      </c>
      <c r="BO32" s="96" t="s">
        <v>1954</v>
      </c>
    </row>
    <row r="33" spans="2:67" ht="30" customHeight="1">
      <c r="B33" s="649"/>
      <c r="C33" s="645"/>
      <c r="D33" s="663"/>
      <c r="E33" s="619"/>
      <c r="F33" s="626"/>
      <c r="G33" s="658"/>
      <c r="H33" s="594"/>
      <c r="I33" s="668"/>
      <c r="J33" s="622"/>
      <c r="K33" s="614"/>
      <c r="L33" s="110" t="s">
        <v>456</v>
      </c>
      <c r="M33" s="122">
        <v>2210803</v>
      </c>
      <c r="N33" s="110" t="s">
        <v>1654</v>
      </c>
      <c r="O33" s="34">
        <v>27504</v>
      </c>
      <c r="P33" s="54">
        <v>28340</v>
      </c>
      <c r="Q33" s="54">
        <v>28340</v>
      </c>
      <c r="R33" s="308">
        <v>0.25</v>
      </c>
      <c r="S33" s="54">
        <v>28340</v>
      </c>
      <c r="T33" s="308">
        <v>0.25</v>
      </c>
      <c r="U33" s="54">
        <v>28340</v>
      </c>
      <c r="V33" s="310">
        <v>0.25</v>
      </c>
      <c r="W33" s="41">
        <v>28340</v>
      </c>
      <c r="X33" s="317">
        <v>0.25</v>
      </c>
      <c r="Y33" s="48">
        <v>25336</v>
      </c>
      <c r="Z33" s="54">
        <v>26523</v>
      </c>
      <c r="AA33" s="54">
        <v>0</v>
      </c>
      <c r="AB33" s="43">
        <v>0</v>
      </c>
      <c r="AC33" s="247">
        <f t="shared" si="2"/>
        <v>0.89400141143260414</v>
      </c>
      <c r="AD33" s="337">
        <f t="shared" si="3"/>
        <v>0.89400141143260414</v>
      </c>
      <c r="AE33" s="248">
        <f t="shared" si="4"/>
        <v>0.93588567395906841</v>
      </c>
      <c r="AF33" s="337">
        <f t="shared" si="5"/>
        <v>0.93588567395906841</v>
      </c>
      <c r="AG33" s="248">
        <f t="shared" si="6"/>
        <v>0</v>
      </c>
      <c r="AH33" s="337">
        <f t="shared" si="7"/>
        <v>0</v>
      </c>
      <c r="AI33" s="248">
        <f t="shared" si="8"/>
        <v>0</v>
      </c>
      <c r="AJ33" s="337">
        <f t="shared" si="9"/>
        <v>0</v>
      </c>
      <c r="AK33" s="503">
        <f t="shared" si="10"/>
        <v>0.45747177134791811</v>
      </c>
      <c r="AL33" s="498">
        <f t="shared" si="11"/>
        <v>0.45747177134791811</v>
      </c>
      <c r="AM33" s="493">
        <f t="shared" si="12"/>
        <v>0.45747177134791811</v>
      </c>
      <c r="AN33" s="49">
        <v>8736890</v>
      </c>
      <c r="AO33" s="54">
        <v>7630051</v>
      </c>
      <c r="AP33" s="54">
        <v>0</v>
      </c>
      <c r="AQ33" s="116">
        <f t="shared" si="18"/>
        <v>0.87331430291556833</v>
      </c>
      <c r="AR33" s="277" t="str">
        <f t="shared" si="19"/>
        <v xml:space="preserve"> -</v>
      </c>
      <c r="AS33" s="49">
        <v>15989139</v>
      </c>
      <c r="AT33" s="54">
        <v>13694007</v>
      </c>
      <c r="AU33" s="54">
        <v>0</v>
      </c>
      <c r="AV33" s="116">
        <f t="shared" si="20"/>
        <v>0.85645681108907745</v>
      </c>
      <c r="AW33" s="277" t="str">
        <f t="shared" si="21"/>
        <v xml:space="preserve"> -</v>
      </c>
      <c r="AX33" s="48">
        <v>9376093</v>
      </c>
      <c r="AY33" s="54">
        <v>0</v>
      </c>
      <c r="AZ33" s="54">
        <v>0</v>
      </c>
      <c r="BA33" s="116">
        <f t="shared" si="22"/>
        <v>0</v>
      </c>
      <c r="BB33" s="277" t="str">
        <f t="shared" si="23"/>
        <v xml:space="preserve"> -</v>
      </c>
      <c r="BC33" s="49">
        <v>10017868</v>
      </c>
      <c r="BD33" s="54">
        <v>0</v>
      </c>
      <c r="BE33" s="54">
        <v>0</v>
      </c>
      <c r="BF33" s="116">
        <f t="shared" si="24"/>
        <v>0</v>
      </c>
      <c r="BG33" s="277" t="str">
        <f t="shared" si="25"/>
        <v xml:space="preserve"> -</v>
      </c>
      <c r="BH33" s="240">
        <f t="shared" si="26"/>
        <v>44119990</v>
      </c>
      <c r="BI33" s="236">
        <f t="shared" si="27"/>
        <v>21324058</v>
      </c>
      <c r="BJ33" s="236">
        <f t="shared" si="28"/>
        <v>0</v>
      </c>
      <c r="BK33" s="381">
        <f t="shared" si="29"/>
        <v>0.48331964717127091</v>
      </c>
      <c r="BL33" s="277" t="str">
        <f t="shared" si="30"/>
        <v xml:space="preserve"> -</v>
      </c>
      <c r="BM33" s="451" t="s">
        <v>1498</v>
      </c>
      <c r="BN33" s="195" t="s">
        <v>1206</v>
      </c>
      <c r="BO33" s="96" t="s">
        <v>1954</v>
      </c>
    </row>
    <row r="34" spans="2:67" ht="30" customHeight="1">
      <c r="B34" s="649"/>
      <c r="C34" s="645"/>
      <c r="D34" s="663"/>
      <c r="E34" s="619"/>
      <c r="F34" s="626"/>
      <c r="G34" s="658"/>
      <c r="H34" s="594"/>
      <c r="I34" s="668"/>
      <c r="J34" s="622"/>
      <c r="K34" s="614"/>
      <c r="L34" s="110" t="s">
        <v>457</v>
      </c>
      <c r="M34" s="122">
        <v>2210900</v>
      </c>
      <c r="N34" s="110" t="s">
        <v>1655</v>
      </c>
      <c r="O34" s="37">
        <v>1</v>
      </c>
      <c r="P34" s="79">
        <v>1</v>
      </c>
      <c r="Q34" s="79">
        <v>1</v>
      </c>
      <c r="R34" s="308">
        <v>0.25</v>
      </c>
      <c r="S34" s="79">
        <v>1</v>
      </c>
      <c r="T34" s="308">
        <v>0.25</v>
      </c>
      <c r="U34" s="79">
        <v>1</v>
      </c>
      <c r="V34" s="310">
        <v>0.25</v>
      </c>
      <c r="W34" s="116">
        <v>1</v>
      </c>
      <c r="X34" s="317">
        <v>0.25</v>
      </c>
      <c r="Y34" s="233">
        <v>1</v>
      </c>
      <c r="Z34" s="79">
        <v>1</v>
      </c>
      <c r="AA34" s="79">
        <v>0</v>
      </c>
      <c r="AB34" s="65">
        <v>0</v>
      </c>
      <c r="AC34" s="247">
        <f t="shared" si="2"/>
        <v>1</v>
      </c>
      <c r="AD34" s="337">
        <f t="shared" si="3"/>
        <v>1</v>
      </c>
      <c r="AE34" s="248">
        <f t="shared" si="4"/>
        <v>1</v>
      </c>
      <c r="AF34" s="337">
        <f t="shared" si="5"/>
        <v>1</v>
      </c>
      <c r="AG34" s="248">
        <f t="shared" si="6"/>
        <v>0</v>
      </c>
      <c r="AH34" s="337">
        <f t="shared" si="7"/>
        <v>0</v>
      </c>
      <c r="AI34" s="248">
        <f t="shared" si="8"/>
        <v>0</v>
      </c>
      <c r="AJ34" s="337">
        <f t="shared" si="9"/>
        <v>0</v>
      </c>
      <c r="AK34" s="503">
        <f t="shared" si="10"/>
        <v>0.5</v>
      </c>
      <c r="AL34" s="498">
        <f t="shared" si="11"/>
        <v>0.5</v>
      </c>
      <c r="AM34" s="493">
        <f t="shared" si="12"/>
        <v>0.5</v>
      </c>
      <c r="AN34" s="49">
        <v>0</v>
      </c>
      <c r="AO34" s="54">
        <v>0</v>
      </c>
      <c r="AP34" s="54">
        <v>0</v>
      </c>
      <c r="AQ34" s="116" t="str">
        <f t="shared" si="18"/>
        <v xml:space="preserve"> -</v>
      </c>
      <c r="AR34" s="277" t="str">
        <f t="shared" si="19"/>
        <v xml:space="preserve"> -</v>
      </c>
      <c r="AS34" s="49">
        <v>0</v>
      </c>
      <c r="AT34" s="54">
        <v>0</v>
      </c>
      <c r="AU34" s="54">
        <v>0</v>
      </c>
      <c r="AV34" s="116" t="str">
        <f t="shared" si="20"/>
        <v xml:space="preserve"> -</v>
      </c>
      <c r="AW34" s="277" t="str">
        <f t="shared" si="21"/>
        <v xml:space="preserve"> -</v>
      </c>
      <c r="AX34" s="48">
        <v>11614</v>
      </c>
      <c r="AY34" s="54">
        <v>0</v>
      </c>
      <c r="AZ34" s="54">
        <v>0</v>
      </c>
      <c r="BA34" s="116">
        <f t="shared" si="22"/>
        <v>0</v>
      </c>
      <c r="BB34" s="277" t="str">
        <f t="shared" si="23"/>
        <v xml:space="preserve"> -</v>
      </c>
      <c r="BC34" s="49">
        <v>12647</v>
      </c>
      <c r="BD34" s="54">
        <v>0</v>
      </c>
      <c r="BE34" s="54">
        <v>0</v>
      </c>
      <c r="BF34" s="116">
        <f t="shared" si="24"/>
        <v>0</v>
      </c>
      <c r="BG34" s="277" t="str">
        <f t="shared" si="25"/>
        <v xml:space="preserve"> -</v>
      </c>
      <c r="BH34" s="240">
        <f t="shared" si="26"/>
        <v>24261</v>
      </c>
      <c r="BI34" s="236">
        <f t="shared" si="27"/>
        <v>0</v>
      </c>
      <c r="BJ34" s="236">
        <f t="shared" si="28"/>
        <v>0</v>
      </c>
      <c r="BK34" s="381">
        <f t="shared" si="29"/>
        <v>0</v>
      </c>
      <c r="BL34" s="277" t="str">
        <f t="shared" si="30"/>
        <v xml:space="preserve"> -</v>
      </c>
      <c r="BM34" s="451" t="s">
        <v>1498</v>
      </c>
      <c r="BN34" s="195" t="s">
        <v>1206</v>
      </c>
      <c r="BO34" s="96" t="s">
        <v>1954</v>
      </c>
    </row>
    <row r="35" spans="2:67" ht="30" customHeight="1">
      <c r="B35" s="649"/>
      <c r="C35" s="645"/>
      <c r="D35" s="663"/>
      <c r="E35" s="619"/>
      <c r="F35" s="626"/>
      <c r="G35" s="658"/>
      <c r="H35" s="594"/>
      <c r="I35" s="668"/>
      <c r="J35" s="622"/>
      <c r="K35" s="614"/>
      <c r="L35" s="110" t="s">
        <v>458</v>
      </c>
      <c r="M35" s="122" t="s">
        <v>1990</v>
      </c>
      <c r="N35" s="110" t="s">
        <v>1656</v>
      </c>
      <c r="O35" s="37">
        <v>1</v>
      </c>
      <c r="P35" s="79">
        <v>1</v>
      </c>
      <c r="Q35" s="79">
        <v>1</v>
      </c>
      <c r="R35" s="308">
        <v>0.25</v>
      </c>
      <c r="S35" s="79">
        <v>1</v>
      </c>
      <c r="T35" s="308">
        <v>0.25</v>
      </c>
      <c r="U35" s="79">
        <v>1</v>
      </c>
      <c r="V35" s="310">
        <v>0.25</v>
      </c>
      <c r="W35" s="116">
        <v>1</v>
      </c>
      <c r="X35" s="317">
        <v>0.25</v>
      </c>
      <c r="Y35" s="233">
        <v>1</v>
      </c>
      <c r="Z35" s="79">
        <v>1</v>
      </c>
      <c r="AA35" s="79">
        <v>0</v>
      </c>
      <c r="AB35" s="65">
        <v>0</v>
      </c>
      <c r="AC35" s="247">
        <f t="shared" si="2"/>
        <v>1</v>
      </c>
      <c r="AD35" s="337">
        <f t="shared" si="3"/>
        <v>1</v>
      </c>
      <c r="AE35" s="248">
        <f t="shared" si="4"/>
        <v>1</v>
      </c>
      <c r="AF35" s="337">
        <f t="shared" si="5"/>
        <v>1</v>
      </c>
      <c r="AG35" s="248">
        <f t="shared" si="6"/>
        <v>0</v>
      </c>
      <c r="AH35" s="337">
        <f t="shared" si="7"/>
        <v>0</v>
      </c>
      <c r="AI35" s="248">
        <f t="shared" si="8"/>
        <v>0</v>
      </c>
      <c r="AJ35" s="337">
        <f t="shared" si="9"/>
        <v>0</v>
      </c>
      <c r="AK35" s="503">
        <f t="shared" si="10"/>
        <v>0.5</v>
      </c>
      <c r="AL35" s="498">
        <f t="shared" si="11"/>
        <v>0.5</v>
      </c>
      <c r="AM35" s="493">
        <f t="shared" si="12"/>
        <v>0.5</v>
      </c>
      <c r="AN35" s="49">
        <v>0</v>
      </c>
      <c r="AO35" s="54">
        <v>0</v>
      </c>
      <c r="AP35" s="54">
        <v>0</v>
      </c>
      <c r="AQ35" s="116" t="str">
        <f t="shared" si="18"/>
        <v xml:space="preserve"> -</v>
      </c>
      <c r="AR35" s="277" t="str">
        <f t="shared" si="19"/>
        <v xml:space="preserve"> -</v>
      </c>
      <c r="AS35" s="49">
        <v>30000</v>
      </c>
      <c r="AT35" s="54">
        <v>0</v>
      </c>
      <c r="AU35" s="54">
        <v>0</v>
      </c>
      <c r="AV35" s="116">
        <f t="shared" si="20"/>
        <v>0</v>
      </c>
      <c r="AW35" s="277" t="str">
        <f t="shared" si="21"/>
        <v xml:space="preserve"> -</v>
      </c>
      <c r="AX35" s="48">
        <v>297904</v>
      </c>
      <c r="AY35" s="54">
        <v>0</v>
      </c>
      <c r="AZ35" s="54">
        <v>0</v>
      </c>
      <c r="BA35" s="116">
        <f t="shared" si="22"/>
        <v>0</v>
      </c>
      <c r="BB35" s="277" t="str">
        <f t="shared" si="23"/>
        <v xml:space="preserve"> -</v>
      </c>
      <c r="BC35" s="49">
        <v>311310</v>
      </c>
      <c r="BD35" s="54">
        <v>0</v>
      </c>
      <c r="BE35" s="54">
        <v>0</v>
      </c>
      <c r="BF35" s="116">
        <f t="shared" si="24"/>
        <v>0</v>
      </c>
      <c r="BG35" s="277" t="str">
        <f t="shared" si="25"/>
        <v xml:space="preserve"> -</v>
      </c>
      <c r="BH35" s="240">
        <f t="shared" si="26"/>
        <v>639214</v>
      </c>
      <c r="BI35" s="236">
        <f t="shared" si="27"/>
        <v>0</v>
      </c>
      <c r="BJ35" s="236">
        <f t="shared" si="28"/>
        <v>0</v>
      </c>
      <c r="BK35" s="381">
        <f t="shared" si="29"/>
        <v>0</v>
      </c>
      <c r="BL35" s="277" t="str">
        <f t="shared" si="30"/>
        <v xml:space="preserve"> -</v>
      </c>
      <c r="BM35" s="451" t="s">
        <v>1498</v>
      </c>
      <c r="BN35" s="195" t="s">
        <v>1206</v>
      </c>
      <c r="BO35" s="96" t="s">
        <v>1954</v>
      </c>
    </row>
    <row r="36" spans="2:67" ht="45.75" customHeight="1">
      <c r="B36" s="649"/>
      <c r="C36" s="645"/>
      <c r="D36" s="663"/>
      <c r="E36" s="619"/>
      <c r="F36" s="626" t="s">
        <v>491</v>
      </c>
      <c r="G36" s="658">
        <v>4.3999999999999997E-2</v>
      </c>
      <c r="H36" s="594">
        <v>0.04</v>
      </c>
      <c r="I36" s="668">
        <f>+H36-G36</f>
        <v>-3.9999999999999966E-3</v>
      </c>
      <c r="J36" s="622"/>
      <c r="K36" s="614"/>
      <c r="L36" s="110" t="s">
        <v>459</v>
      </c>
      <c r="M36" s="122">
        <v>2210900</v>
      </c>
      <c r="N36" s="110" t="s">
        <v>1657</v>
      </c>
      <c r="O36" s="34">
        <v>1</v>
      </c>
      <c r="P36" s="54">
        <v>1</v>
      </c>
      <c r="Q36" s="54">
        <v>1</v>
      </c>
      <c r="R36" s="308">
        <v>0.25</v>
      </c>
      <c r="S36" s="54">
        <v>1</v>
      </c>
      <c r="T36" s="308">
        <v>0.25</v>
      </c>
      <c r="U36" s="54">
        <v>1</v>
      </c>
      <c r="V36" s="310">
        <v>0.25</v>
      </c>
      <c r="W36" s="41">
        <v>1</v>
      </c>
      <c r="X36" s="317">
        <v>0.25</v>
      </c>
      <c r="Y36" s="48">
        <v>1</v>
      </c>
      <c r="Z36" s="54">
        <v>0</v>
      </c>
      <c r="AA36" s="54">
        <v>0</v>
      </c>
      <c r="AB36" s="43">
        <v>0</v>
      </c>
      <c r="AC36" s="247">
        <f t="shared" si="2"/>
        <v>1</v>
      </c>
      <c r="AD36" s="337">
        <f t="shared" si="3"/>
        <v>1</v>
      </c>
      <c r="AE36" s="248">
        <f t="shared" si="4"/>
        <v>0</v>
      </c>
      <c r="AF36" s="337">
        <f t="shared" si="5"/>
        <v>0</v>
      </c>
      <c r="AG36" s="248">
        <f t="shared" si="6"/>
        <v>0</v>
      </c>
      <c r="AH36" s="337">
        <f t="shared" si="7"/>
        <v>0</v>
      </c>
      <c r="AI36" s="248">
        <f t="shared" si="8"/>
        <v>0</v>
      </c>
      <c r="AJ36" s="337">
        <f t="shared" si="9"/>
        <v>0</v>
      </c>
      <c r="AK36" s="503">
        <f>+AVERAGE(Y36:AB36)/P36</f>
        <v>0.25</v>
      </c>
      <c r="AL36" s="498">
        <f t="shared" si="11"/>
        <v>0.25</v>
      </c>
      <c r="AM36" s="493">
        <f t="shared" si="12"/>
        <v>0.25</v>
      </c>
      <c r="AN36" s="49">
        <v>0</v>
      </c>
      <c r="AO36" s="54">
        <v>0</v>
      </c>
      <c r="AP36" s="54">
        <v>0</v>
      </c>
      <c r="AQ36" s="116" t="str">
        <f t="shared" si="18"/>
        <v xml:space="preserve"> -</v>
      </c>
      <c r="AR36" s="277" t="str">
        <f t="shared" si="19"/>
        <v xml:space="preserve"> -</v>
      </c>
      <c r="AS36" s="49">
        <v>0</v>
      </c>
      <c r="AT36" s="54">
        <v>0</v>
      </c>
      <c r="AU36" s="54">
        <v>0</v>
      </c>
      <c r="AV36" s="116" t="str">
        <f t="shared" si="20"/>
        <v xml:space="preserve"> -</v>
      </c>
      <c r="AW36" s="277" t="str">
        <f t="shared" si="21"/>
        <v xml:space="preserve"> -</v>
      </c>
      <c r="AX36" s="48">
        <v>69685</v>
      </c>
      <c r="AY36" s="54">
        <v>0</v>
      </c>
      <c r="AZ36" s="54">
        <v>0</v>
      </c>
      <c r="BA36" s="116">
        <f t="shared" si="22"/>
        <v>0</v>
      </c>
      <c r="BB36" s="277" t="str">
        <f t="shared" si="23"/>
        <v xml:space="preserve"> -</v>
      </c>
      <c r="BC36" s="49">
        <v>75880</v>
      </c>
      <c r="BD36" s="54">
        <v>0</v>
      </c>
      <c r="BE36" s="54">
        <v>0</v>
      </c>
      <c r="BF36" s="116">
        <f t="shared" si="24"/>
        <v>0</v>
      </c>
      <c r="BG36" s="277" t="str">
        <f t="shared" si="25"/>
        <v xml:space="preserve"> -</v>
      </c>
      <c r="BH36" s="240">
        <f t="shared" si="26"/>
        <v>145565</v>
      </c>
      <c r="BI36" s="236">
        <f t="shared" si="27"/>
        <v>0</v>
      </c>
      <c r="BJ36" s="236">
        <f t="shared" si="28"/>
        <v>0</v>
      </c>
      <c r="BK36" s="381">
        <f t="shared" si="29"/>
        <v>0</v>
      </c>
      <c r="BL36" s="277" t="str">
        <f t="shared" si="30"/>
        <v xml:space="preserve"> -</v>
      </c>
      <c r="BM36" s="451" t="s">
        <v>1498</v>
      </c>
      <c r="BN36" s="195" t="s">
        <v>1206</v>
      </c>
      <c r="BO36" s="96" t="s">
        <v>1954</v>
      </c>
    </row>
    <row r="37" spans="2:67" ht="30" customHeight="1">
      <c r="B37" s="649"/>
      <c r="C37" s="645"/>
      <c r="D37" s="663"/>
      <c r="E37" s="619"/>
      <c r="F37" s="626"/>
      <c r="G37" s="658"/>
      <c r="H37" s="594"/>
      <c r="I37" s="668"/>
      <c r="J37" s="622"/>
      <c r="K37" s="614"/>
      <c r="L37" s="110" t="s">
        <v>460</v>
      </c>
      <c r="M37" s="122">
        <v>0</v>
      </c>
      <c r="N37" s="110" t="s">
        <v>1658</v>
      </c>
      <c r="O37" s="37">
        <v>1</v>
      </c>
      <c r="P37" s="79">
        <v>1</v>
      </c>
      <c r="Q37" s="79">
        <v>1</v>
      </c>
      <c r="R37" s="308">
        <v>0.25</v>
      </c>
      <c r="S37" s="79">
        <v>1</v>
      </c>
      <c r="T37" s="308">
        <v>0.25</v>
      </c>
      <c r="U37" s="79">
        <v>1</v>
      </c>
      <c r="V37" s="310">
        <v>0.25</v>
      </c>
      <c r="W37" s="116">
        <v>1</v>
      </c>
      <c r="X37" s="317">
        <v>0.25</v>
      </c>
      <c r="Y37" s="233">
        <v>1</v>
      </c>
      <c r="Z37" s="79">
        <v>1</v>
      </c>
      <c r="AA37" s="79">
        <v>0</v>
      </c>
      <c r="AB37" s="65">
        <v>0</v>
      </c>
      <c r="AC37" s="247">
        <f t="shared" si="2"/>
        <v>1</v>
      </c>
      <c r="AD37" s="337">
        <f t="shared" si="3"/>
        <v>1</v>
      </c>
      <c r="AE37" s="248">
        <f t="shared" si="4"/>
        <v>1</v>
      </c>
      <c r="AF37" s="337">
        <f t="shared" si="5"/>
        <v>1</v>
      </c>
      <c r="AG37" s="248">
        <f t="shared" si="6"/>
        <v>0</v>
      </c>
      <c r="AH37" s="337">
        <f t="shared" si="7"/>
        <v>0</v>
      </c>
      <c r="AI37" s="248">
        <f t="shared" si="8"/>
        <v>0</v>
      </c>
      <c r="AJ37" s="337">
        <f t="shared" si="9"/>
        <v>0</v>
      </c>
      <c r="AK37" s="503">
        <f t="shared" si="10"/>
        <v>0.5</v>
      </c>
      <c r="AL37" s="498">
        <f t="shared" si="11"/>
        <v>0.5</v>
      </c>
      <c r="AM37" s="493">
        <f t="shared" si="12"/>
        <v>0.5</v>
      </c>
      <c r="AN37" s="49">
        <v>195683</v>
      </c>
      <c r="AO37" s="54">
        <v>66082</v>
      </c>
      <c r="AP37" s="54">
        <v>0</v>
      </c>
      <c r="AQ37" s="116">
        <f t="shared" si="18"/>
        <v>0.33769923805338226</v>
      </c>
      <c r="AR37" s="277" t="str">
        <f t="shared" si="19"/>
        <v xml:space="preserve"> -</v>
      </c>
      <c r="AS37" s="49">
        <v>3490478</v>
      </c>
      <c r="AT37" s="54">
        <v>1768585</v>
      </c>
      <c r="AU37" s="54">
        <v>0</v>
      </c>
      <c r="AV37" s="116">
        <f t="shared" si="20"/>
        <v>0.50668848220788099</v>
      </c>
      <c r="AW37" s="277" t="str">
        <f t="shared" si="21"/>
        <v xml:space="preserve"> -</v>
      </c>
      <c r="AX37" s="48">
        <v>11707000</v>
      </c>
      <c r="AY37" s="54">
        <v>0</v>
      </c>
      <c r="AZ37" s="54">
        <v>0</v>
      </c>
      <c r="BA37" s="116">
        <f t="shared" si="22"/>
        <v>0</v>
      </c>
      <c r="BB37" s="277" t="str">
        <f t="shared" si="23"/>
        <v xml:space="preserve"> -</v>
      </c>
      <c r="BC37" s="49">
        <v>12879000</v>
      </c>
      <c r="BD37" s="54">
        <v>0</v>
      </c>
      <c r="BE37" s="54">
        <v>0</v>
      </c>
      <c r="BF37" s="116">
        <f t="shared" si="24"/>
        <v>0</v>
      </c>
      <c r="BG37" s="277" t="str">
        <f t="shared" si="25"/>
        <v xml:space="preserve"> -</v>
      </c>
      <c r="BH37" s="240">
        <f t="shared" si="26"/>
        <v>28272161</v>
      </c>
      <c r="BI37" s="236">
        <f t="shared" si="27"/>
        <v>1834667</v>
      </c>
      <c r="BJ37" s="236">
        <f t="shared" si="28"/>
        <v>0</v>
      </c>
      <c r="BK37" s="381">
        <f t="shared" si="29"/>
        <v>6.4893058581549534E-2</v>
      </c>
      <c r="BL37" s="277" t="str">
        <f t="shared" si="30"/>
        <v xml:space="preserve"> -</v>
      </c>
      <c r="BM37" s="451" t="s">
        <v>1498</v>
      </c>
      <c r="BN37" s="195" t="s">
        <v>1206</v>
      </c>
      <c r="BO37" s="96" t="s">
        <v>1954</v>
      </c>
    </row>
    <row r="38" spans="2:67" ht="30" customHeight="1">
      <c r="B38" s="649"/>
      <c r="C38" s="645"/>
      <c r="D38" s="663"/>
      <c r="E38" s="619"/>
      <c r="F38" s="626"/>
      <c r="G38" s="658"/>
      <c r="H38" s="594"/>
      <c r="I38" s="668"/>
      <c r="J38" s="622"/>
      <c r="K38" s="614"/>
      <c r="L38" s="110" t="s">
        <v>461</v>
      </c>
      <c r="M38" s="122">
        <v>0</v>
      </c>
      <c r="N38" s="110" t="s">
        <v>1659</v>
      </c>
      <c r="O38" s="34">
        <v>1</v>
      </c>
      <c r="P38" s="54">
        <v>2</v>
      </c>
      <c r="Q38" s="54">
        <v>1</v>
      </c>
      <c r="R38" s="308">
        <f t="shared" si="13"/>
        <v>0.5</v>
      </c>
      <c r="S38" s="54">
        <v>0</v>
      </c>
      <c r="T38" s="308">
        <f t="shared" si="14"/>
        <v>0</v>
      </c>
      <c r="U38" s="54">
        <v>1</v>
      </c>
      <c r="V38" s="310">
        <f t="shared" si="15"/>
        <v>0.5</v>
      </c>
      <c r="W38" s="41">
        <v>0</v>
      </c>
      <c r="X38" s="317">
        <f t="shared" si="16"/>
        <v>0</v>
      </c>
      <c r="Y38" s="48">
        <v>1</v>
      </c>
      <c r="Z38" s="54">
        <v>0</v>
      </c>
      <c r="AA38" s="54">
        <v>0</v>
      </c>
      <c r="AB38" s="43">
        <v>0</v>
      </c>
      <c r="AC38" s="247">
        <f t="shared" si="2"/>
        <v>1</v>
      </c>
      <c r="AD38" s="337">
        <f t="shared" si="3"/>
        <v>1</v>
      </c>
      <c r="AE38" s="248" t="str">
        <f t="shared" si="4"/>
        <v xml:space="preserve"> -</v>
      </c>
      <c r="AF38" s="337" t="str">
        <f t="shared" si="5"/>
        <v xml:space="preserve"> -</v>
      </c>
      <c r="AG38" s="248">
        <f t="shared" si="6"/>
        <v>0</v>
      </c>
      <c r="AH38" s="337">
        <f t="shared" si="7"/>
        <v>0</v>
      </c>
      <c r="AI38" s="248" t="str">
        <f t="shared" si="8"/>
        <v xml:space="preserve"> -</v>
      </c>
      <c r="AJ38" s="337" t="str">
        <f t="shared" si="9"/>
        <v xml:space="preserve"> -</v>
      </c>
      <c r="AK38" s="503">
        <f t="shared" ref="AK38:AK39" si="36">+SUM(Y38:AB38)/P38</f>
        <v>0.5</v>
      </c>
      <c r="AL38" s="498">
        <f t="shared" si="11"/>
        <v>0.5</v>
      </c>
      <c r="AM38" s="493">
        <f t="shared" si="12"/>
        <v>0.5</v>
      </c>
      <c r="AN38" s="49">
        <v>0</v>
      </c>
      <c r="AO38" s="54">
        <v>0</v>
      </c>
      <c r="AP38" s="54">
        <v>0</v>
      </c>
      <c r="AQ38" s="116" t="str">
        <f t="shared" si="18"/>
        <v xml:space="preserve"> -</v>
      </c>
      <c r="AR38" s="277" t="str">
        <f t="shared" si="19"/>
        <v xml:space="preserve"> -</v>
      </c>
      <c r="AS38" s="49">
        <v>0</v>
      </c>
      <c r="AT38" s="54">
        <v>0</v>
      </c>
      <c r="AU38" s="54">
        <v>0</v>
      </c>
      <c r="AV38" s="116" t="str">
        <f t="shared" si="20"/>
        <v xml:space="preserve"> -</v>
      </c>
      <c r="AW38" s="277" t="str">
        <f t="shared" si="21"/>
        <v xml:space="preserve"> -</v>
      </c>
      <c r="AX38" s="48">
        <v>125000</v>
      </c>
      <c r="AY38" s="54">
        <v>0</v>
      </c>
      <c r="AZ38" s="54">
        <v>0</v>
      </c>
      <c r="BA38" s="116">
        <f t="shared" si="22"/>
        <v>0</v>
      </c>
      <c r="BB38" s="277" t="str">
        <f t="shared" si="23"/>
        <v xml:space="preserve"> -</v>
      </c>
      <c r="BC38" s="49">
        <v>0</v>
      </c>
      <c r="BD38" s="54">
        <v>0</v>
      </c>
      <c r="BE38" s="54">
        <v>0</v>
      </c>
      <c r="BF38" s="116" t="str">
        <f t="shared" si="24"/>
        <v xml:space="preserve"> -</v>
      </c>
      <c r="BG38" s="277" t="str">
        <f t="shared" si="25"/>
        <v xml:space="preserve"> -</v>
      </c>
      <c r="BH38" s="240">
        <f t="shared" si="26"/>
        <v>125000</v>
      </c>
      <c r="BI38" s="236">
        <f t="shared" si="27"/>
        <v>0</v>
      </c>
      <c r="BJ38" s="236">
        <f t="shared" si="28"/>
        <v>0</v>
      </c>
      <c r="BK38" s="381">
        <f t="shared" si="29"/>
        <v>0</v>
      </c>
      <c r="BL38" s="277" t="str">
        <f t="shared" si="30"/>
        <v xml:space="preserve"> -</v>
      </c>
      <c r="BM38" s="451" t="s">
        <v>1498</v>
      </c>
      <c r="BN38" s="195" t="s">
        <v>1206</v>
      </c>
      <c r="BO38" s="96" t="s">
        <v>1954</v>
      </c>
    </row>
    <row r="39" spans="2:67" ht="30" customHeight="1" thickBot="1">
      <c r="B39" s="649"/>
      <c r="C39" s="645"/>
      <c r="D39" s="663"/>
      <c r="E39" s="619"/>
      <c r="F39" s="626"/>
      <c r="G39" s="658"/>
      <c r="H39" s="594"/>
      <c r="I39" s="668"/>
      <c r="J39" s="625"/>
      <c r="K39" s="617"/>
      <c r="L39" s="114" t="s">
        <v>462</v>
      </c>
      <c r="M39" s="109">
        <v>0</v>
      </c>
      <c r="N39" s="114" t="s">
        <v>1660</v>
      </c>
      <c r="O39" s="39">
        <v>0</v>
      </c>
      <c r="P39" s="86">
        <v>10</v>
      </c>
      <c r="Q39" s="86">
        <v>0</v>
      </c>
      <c r="R39" s="318">
        <f t="shared" si="13"/>
        <v>0</v>
      </c>
      <c r="S39" s="86">
        <v>3</v>
      </c>
      <c r="T39" s="318">
        <f t="shared" si="14"/>
        <v>0.3</v>
      </c>
      <c r="U39" s="86">
        <v>4</v>
      </c>
      <c r="V39" s="319">
        <f t="shared" si="15"/>
        <v>0.4</v>
      </c>
      <c r="W39" s="45">
        <v>3</v>
      </c>
      <c r="X39" s="320">
        <f t="shared" si="16"/>
        <v>0.3</v>
      </c>
      <c r="Y39" s="56">
        <v>0</v>
      </c>
      <c r="Z39" s="86">
        <v>0</v>
      </c>
      <c r="AA39" s="86">
        <v>0</v>
      </c>
      <c r="AB39" s="64">
        <v>0</v>
      </c>
      <c r="AC39" s="245" t="str">
        <f t="shared" si="2"/>
        <v xml:space="preserve"> -</v>
      </c>
      <c r="AD39" s="340" t="str">
        <f t="shared" si="3"/>
        <v xml:space="preserve"> -</v>
      </c>
      <c r="AE39" s="246">
        <f t="shared" si="4"/>
        <v>0</v>
      </c>
      <c r="AF39" s="340">
        <f t="shared" si="5"/>
        <v>0</v>
      </c>
      <c r="AG39" s="246">
        <f t="shared" si="6"/>
        <v>0</v>
      </c>
      <c r="AH39" s="340">
        <f t="shared" si="7"/>
        <v>0</v>
      </c>
      <c r="AI39" s="246">
        <f t="shared" si="8"/>
        <v>0</v>
      </c>
      <c r="AJ39" s="340">
        <f t="shared" si="9"/>
        <v>0</v>
      </c>
      <c r="AK39" s="504">
        <f t="shared" si="36"/>
        <v>0</v>
      </c>
      <c r="AL39" s="499">
        <f t="shared" si="11"/>
        <v>0</v>
      </c>
      <c r="AM39" s="494">
        <f t="shared" si="12"/>
        <v>0</v>
      </c>
      <c r="AN39" s="51">
        <v>0</v>
      </c>
      <c r="AO39" s="98">
        <v>0</v>
      </c>
      <c r="AP39" s="98">
        <v>0</v>
      </c>
      <c r="AQ39" s="136" t="str">
        <f t="shared" si="18"/>
        <v xml:space="preserve"> -</v>
      </c>
      <c r="AR39" s="280" t="str">
        <f t="shared" si="19"/>
        <v xml:space="preserve"> -</v>
      </c>
      <c r="AS39" s="51">
        <v>15000</v>
      </c>
      <c r="AT39" s="98">
        <v>0</v>
      </c>
      <c r="AU39" s="98">
        <v>0</v>
      </c>
      <c r="AV39" s="136">
        <f t="shared" si="20"/>
        <v>0</v>
      </c>
      <c r="AW39" s="280" t="str">
        <f t="shared" si="21"/>
        <v xml:space="preserve"> -</v>
      </c>
      <c r="AX39" s="50">
        <v>200000</v>
      </c>
      <c r="AY39" s="98">
        <v>0</v>
      </c>
      <c r="AZ39" s="98">
        <v>0</v>
      </c>
      <c r="BA39" s="136">
        <f t="shared" si="22"/>
        <v>0</v>
      </c>
      <c r="BB39" s="280" t="str">
        <f t="shared" si="23"/>
        <v xml:space="preserve"> -</v>
      </c>
      <c r="BC39" s="51">
        <v>150000</v>
      </c>
      <c r="BD39" s="98">
        <v>0</v>
      </c>
      <c r="BE39" s="98">
        <v>0</v>
      </c>
      <c r="BF39" s="136">
        <f t="shared" si="24"/>
        <v>0</v>
      </c>
      <c r="BG39" s="280" t="str">
        <f t="shared" si="25"/>
        <v xml:space="preserve"> -</v>
      </c>
      <c r="BH39" s="258">
        <f t="shared" si="26"/>
        <v>365000</v>
      </c>
      <c r="BI39" s="237">
        <f t="shared" si="27"/>
        <v>0</v>
      </c>
      <c r="BJ39" s="237">
        <f t="shared" si="28"/>
        <v>0</v>
      </c>
      <c r="BK39" s="384">
        <f t="shared" si="29"/>
        <v>0</v>
      </c>
      <c r="BL39" s="280" t="str">
        <f t="shared" si="30"/>
        <v xml:space="preserve"> -</v>
      </c>
      <c r="BM39" s="452" t="s">
        <v>1498</v>
      </c>
      <c r="BN39" s="99" t="s">
        <v>1206</v>
      </c>
      <c r="BO39" s="100" t="s">
        <v>213</v>
      </c>
    </row>
    <row r="40" spans="2:67" ht="30" customHeight="1">
      <c r="B40" s="649"/>
      <c r="C40" s="645"/>
      <c r="D40" s="663"/>
      <c r="E40" s="619"/>
      <c r="F40" s="626"/>
      <c r="G40" s="658"/>
      <c r="H40" s="594"/>
      <c r="I40" s="668"/>
      <c r="J40" s="621">
        <f>+RESUMEN!J84</f>
        <v>0.25</v>
      </c>
      <c r="K40" s="613" t="s">
        <v>500</v>
      </c>
      <c r="L40" s="120" t="s">
        <v>463</v>
      </c>
      <c r="M40" s="325">
        <v>2210900</v>
      </c>
      <c r="N40" s="120" t="s">
        <v>1661</v>
      </c>
      <c r="O40" s="35">
        <v>47</v>
      </c>
      <c r="P40" s="53">
        <v>47</v>
      </c>
      <c r="Q40" s="53">
        <v>47</v>
      </c>
      <c r="R40" s="314">
        <v>0.25</v>
      </c>
      <c r="S40" s="53">
        <v>47</v>
      </c>
      <c r="T40" s="314">
        <v>0.25</v>
      </c>
      <c r="U40" s="53">
        <v>47</v>
      </c>
      <c r="V40" s="315">
        <v>0.25</v>
      </c>
      <c r="W40" s="42">
        <v>47</v>
      </c>
      <c r="X40" s="315">
        <v>0.25</v>
      </c>
      <c r="Y40" s="46">
        <v>47</v>
      </c>
      <c r="Z40" s="84">
        <v>47</v>
      </c>
      <c r="AA40" s="84">
        <v>0</v>
      </c>
      <c r="AB40" s="63">
        <v>0</v>
      </c>
      <c r="AC40" s="341">
        <f t="shared" si="2"/>
        <v>1</v>
      </c>
      <c r="AD40" s="342">
        <f t="shared" si="3"/>
        <v>1</v>
      </c>
      <c r="AE40" s="343">
        <f t="shared" si="4"/>
        <v>1</v>
      </c>
      <c r="AF40" s="342">
        <f t="shared" si="5"/>
        <v>1</v>
      </c>
      <c r="AG40" s="343">
        <f t="shared" si="6"/>
        <v>0</v>
      </c>
      <c r="AH40" s="342">
        <f t="shared" si="7"/>
        <v>0</v>
      </c>
      <c r="AI40" s="343">
        <f t="shared" si="8"/>
        <v>0</v>
      </c>
      <c r="AJ40" s="342">
        <f t="shared" si="9"/>
        <v>0</v>
      </c>
      <c r="AK40" s="505">
        <f t="shared" si="10"/>
        <v>0.5</v>
      </c>
      <c r="AL40" s="500">
        <f t="shared" si="11"/>
        <v>0.5</v>
      </c>
      <c r="AM40" s="495">
        <f t="shared" si="12"/>
        <v>0.5</v>
      </c>
      <c r="AN40" s="46">
        <v>0</v>
      </c>
      <c r="AO40" s="84">
        <v>0</v>
      </c>
      <c r="AP40" s="84">
        <v>0</v>
      </c>
      <c r="AQ40" s="135" t="str">
        <f t="shared" si="18"/>
        <v xml:space="preserve"> -</v>
      </c>
      <c r="AR40" s="283" t="str">
        <f t="shared" si="19"/>
        <v xml:space="preserve"> -</v>
      </c>
      <c r="AS40" s="47">
        <v>303050</v>
      </c>
      <c r="AT40" s="84">
        <v>0</v>
      </c>
      <c r="AU40" s="84">
        <v>0</v>
      </c>
      <c r="AV40" s="135">
        <f t="shared" si="20"/>
        <v>0</v>
      </c>
      <c r="AW40" s="283" t="str">
        <f t="shared" si="21"/>
        <v xml:space="preserve"> -</v>
      </c>
      <c r="AX40" s="46">
        <v>316687</v>
      </c>
      <c r="AY40" s="84">
        <v>0</v>
      </c>
      <c r="AZ40" s="84">
        <v>0</v>
      </c>
      <c r="BA40" s="135">
        <f t="shared" si="22"/>
        <v>0</v>
      </c>
      <c r="BB40" s="283" t="str">
        <f t="shared" si="23"/>
        <v xml:space="preserve"> -</v>
      </c>
      <c r="BC40" s="47">
        <v>330938</v>
      </c>
      <c r="BD40" s="84">
        <v>0</v>
      </c>
      <c r="BE40" s="84">
        <v>0</v>
      </c>
      <c r="BF40" s="135">
        <f t="shared" si="24"/>
        <v>0</v>
      </c>
      <c r="BG40" s="283" t="str">
        <f t="shared" si="25"/>
        <v xml:space="preserve"> -</v>
      </c>
      <c r="BH40" s="238">
        <f t="shared" si="26"/>
        <v>950675</v>
      </c>
      <c r="BI40" s="239">
        <f t="shared" si="27"/>
        <v>0</v>
      </c>
      <c r="BJ40" s="239">
        <f t="shared" si="28"/>
        <v>0</v>
      </c>
      <c r="BK40" s="380">
        <f t="shared" si="29"/>
        <v>0</v>
      </c>
      <c r="BL40" s="283" t="str">
        <f t="shared" si="30"/>
        <v xml:space="preserve"> -</v>
      </c>
      <c r="BM40" s="450" t="s">
        <v>1498</v>
      </c>
      <c r="BN40" s="194" t="s">
        <v>1206</v>
      </c>
      <c r="BO40" s="95" t="s">
        <v>1954</v>
      </c>
    </row>
    <row r="41" spans="2:67" ht="30" customHeight="1">
      <c r="B41" s="649"/>
      <c r="C41" s="645"/>
      <c r="D41" s="663"/>
      <c r="E41" s="619"/>
      <c r="F41" s="626" t="s">
        <v>492</v>
      </c>
      <c r="G41" s="658">
        <v>5.6000000000000001E-2</v>
      </c>
      <c r="H41" s="594">
        <v>0.05</v>
      </c>
      <c r="I41" s="668">
        <f>+H41-G41</f>
        <v>-5.9999999999999984E-3</v>
      </c>
      <c r="J41" s="622"/>
      <c r="K41" s="614"/>
      <c r="L41" s="110" t="s">
        <v>464</v>
      </c>
      <c r="M41" s="122" t="s">
        <v>1219</v>
      </c>
      <c r="N41" s="110" t="s">
        <v>1662</v>
      </c>
      <c r="O41" s="34">
        <v>9</v>
      </c>
      <c r="P41" s="54">
        <v>188</v>
      </c>
      <c r="Q41" s="54">
        <v>0</v>
      </c>
      <c r="R41" s="308">
        <f t="shared" si="13"/>
        <v>0</v>
      </c>
      <c r="S41" s="54">
        <v>94</v>
      </c>
      <c r="T41" s="308">
        <f t="shared" si="14"/>
        <v>0.5</v>
      </c>
      <c r="U41" s="54">
        <v>47</v>
      </c>
      <c r="V41" s="310">
        <f t="shared" si="15"/>
        <v>0.25</v>
      </c>
      <c r="W41" s="41">
        <v>47</v>
      </c>
      <c r="X41" s="310">
        <f t="shared" si="16"/>
        <v>0.25</v>
      </c>
      <c r="Y41" s="48">
        <v>0</v>
      </c>
      <c r="Z41" s="54">
        <v>0</v>
      </c>
      <c r="AA41" s="54">
        <v>0</v>
      </c>
      <c r="AB41" s="43">
        <v>0</v>
      </c>
      <c r="AC41" s="247" t="str">
        <f t="shared" si="2"/>
        <v xml:space="preserve"> -</v>
      </c>
      <c r="AD41" s="337" t="str">
        <f t="shared" si="3"/>
        <v xml:space="preserve"> -</v>
      </c>
      <c r="AE41" s="248">
        <f t="shared" si="4"/>
        <v>0</v>
      </c>
      <c r="AF41" s="337">
        <f t="shared" si="5"/>
        <v>0</v>
      </c>
      <c r="AG41" s="248">
        <f t="shared" si="6"/>
        <v>0</v>
      </c>
      <c r="AH41" s="337">
        <f t="shared" si="7"/>
        <v>0</v>
      </c>
      <c r="AI41" s="248">
        <f t="shared" si="8"/>
        <v>0</v>
      </c>
      <c r="AJ41" s="337">
        <f t="shared" si="9"/>
        <v>0</v>
      </c>
      <c r="AK41" s="503">
        <f t="shared" ref="AK41" si="37">+SUM(Y41:AB41)/P41</f>
        <v>0</v>
      </c>
      <c r="AL41" s="498">
        <f t="shared" si="11"/>
        <v>0</v>
      </c>
      <c r="AM41" s="493">
        <f t="shared" si="12"/>
        <v>0</v>
      </c>
      <c r="AN41" s="48">
        <v>0</v>
      </c>
      <c r="AO41" s="54">
        <v>0</v>
      </c>
      <c r="AP41" s="54">
        <v>0</v>
      </c>
      <c r="AQ41" s="116" t="str">
        <f t="shared" si="18"/>
        <v xml:space="preserve"> -</v>
      </c>
      <c r="AR41" s="277" t="str">
        <f t="shared" si="19"/>
        <v xml:space="preserve"> -</v>
      </c>
      <c r="AS41" s="49">
        <v>0</v>
      </c>
      <c r="AT41" s="54">
        <v>0</v>
      </c>
      <c r="AU41" s="54">
        <v>0</v>
      </c>
      <c r="AV41" s="116" t="str">
        <f t="shared" si="20"/>
        <v xml:space="preserve"> -</v>
      </c>
      <c r="AW41" s="277" t="str">
        <f t="shared" si="21"/>
        <v xml:space="preserve"> -</v>
      </c>
      <c r="AX41" s="48">
        <v>0</v>
      </c>
      <c r="AY41" s="54">
        <v>0</v>
      </c>
      <c r="AZ41" s="54">
        <v>0</v>
      </c>
      <c r="BA41" s="116" t="str">
        <f t="shared" si="22"/>
        <v xml:space="preserve"> -</v>
      </c>
      <c r="BB41" s="277" t="str">
        <f t="shared" si="23"/>
        <v xml:space="preserve"> -</v>
      </c>
      <c r="BC41" s="49">
        <v>0</v>
      </c>
      <c r="BD41" s="54">
        <v>0</v>
      </c>
      <c r="BE41" s="54">
        <v>0</v>
      </c>
      <c r="BF41" s="116" t="str">
        <f t="shared" si="24"/>
        <v xml:space="preserve"> -</v>
      </c>
      <c r="BG41" s="277" t="str">
        <f t="shared" si="25"/>
        <v xml:space="preserve"> -</v>
      </c>
      <c r="BH41" s="240">
        <f t="shared" si="26"/>
        <v>0</v>
      </c>
      <c r="BI41" s="236">
        <f t="shared" si="27"/>
        <v>0</v>
      </c>
      <c r="BJ41" s="236">
        <f t="shared" si="28"/>
        <v>0</v>
      </c>
      <c r="BK41" s="381" t="str">
        <f t="shared" si="29"/>
        <v xml:space="preserve"> -</v>
      </c>
      <c r="BL41" s="277" t="str">
        <f t="shared" si="30"/>
        <v xml:space="preserve"> -</v>
      </c>
      <c r="BM41" s="451" t="s">
        <v>1498</v>
      </c>
      <c r="BN41" s="195" t="s">
        <v>1206</v>
      </c>
      <c r="BO41" s="96" t="s">
        <v>1954</v>
      </c>
    </row>
    <row r="42" spans="2:67" ht="45.75" customHeight="1">
      <c r="B42" s="649"/>
      <c r="C42" s="645"/>
      <c r="D42" s="663"/>
      <c r="E42" s="619"/>
      <c r="F42" s="626"/>
      <c r="G42" s="658"/>
      <c r="H42" s="594"/>
      <c r="I42" s="668"/>
      <c r="J42" s="622"/>
      <c r="K42" s="614"/>
      <c r="L42" s="110" t="s">
        <v>465</v>
      </c>
      <c r="M42" s="122">
        <v>2210257</v>
      </c>
      <c r="N42" s="110" t="s">
        <v>1663</v>
      </c>
      <c r="O42" s="37">
        <v>0</v>
      </c>
      <c r="P42" s="79">
        <v>1</v>
      </c>
      <c r="Q42" s="79">
        <v>1</v>
      </c>
      <c r="R42" s="308">
        <v>0.25</v>
      </c>
      <c r="S42" s="79">
        <v>1</v>
      </c>
      <c r="T42" s="308">
        <v>0.25</v>
      </c>
      <c r="U42" s="79">
        <v>1</v>
      </c>
      <c r="V42" s="310">
        <v>0.25</v>
      </c>
      <c r="W42" s="116">
        <v>1</v>
      </c>
      <c r="X42" s="310">
        <v>0.25</v>
      </c>
      <c r="Y42" s="233">
        <v>1</v>
      </c>
      <c r="Z42" s="79">
        <v>1</v>
      </c>
      <c r="AA42" s="79">
        <v>0</v>
      </c>
      <c r="AB42" s="65">
        <v>0</v>
      </c>
      <c r="AC42" s="247">
        <f t="shared" si="2"/>
        <v>1</v>
      </c>
      <c r="AD42" s="337">
        <f t="shared" si="3"/>
        <v>1</v>
      </c>
      <c r="AE42" s="248">
        <f t="shared" si="4"/>
        <v>1</v>
      </c>
      <c r="AF42" s="337">
        <f t="shared" si="5"/>
        <v>1</v>
      </c>
      <c r="AG42" s="248">
        <f t="shared" si="6"/>
        <v>0</v>
      </c>
      <c r="AH42" s="337">
        <f t="shared" si="7"/>
        <v>0</v>
      </c>
      <c r="AI42" s="248">
        <f t="shared" si="8"/>
        <v>0</v>
      </c>
      <c r="AJ42" s="337">
        <f t="shared" si="9"/>
        <v>0</v>
      </c>
      <c r="AK42" s="503">
        <f t="shared" si="10"/>
        <v>0.5</v>
      </c>
      <c r="AL42" s="498">
        <f t="shared" si="11"/>
        <v>0.5</v>
      </c>
      <c r="AM42" s="493">
        <f t="shared" si="12"/>
        <v>0.5</v>
      </c>
      <c r="AN42" s="48">
        <v>132496</v>
      </c>
      <c r="AO42" s="54">
        <v>35550</v>
      </c>
      <c r="AP42" s="54">
        <v>0</v>
      </c>
      <c r="AQ42" s="116">
        <f t="shared" si="18"/>
        <v>0.26830998671658013</v>
      </c>
      <c r="AR42" s="277" t="str">
        <f t="shared" si="19"/>
        <v xml:space="preserve"> -</v>
      </c>
      <c r="AS42" s="49">
        <v>189280</v>
      </c>
      <c r="AT42" s="54">
        <v>13696</v>
      </c>
      <c r="AU42" s="54">
        <v>0</v>
      </c>
      <c r="AV42" s="116">
        <f t="shared" si="20"/>
        <v>7.2358410819949287E-2</v>
      </c>
      <c r="AW42" s="277" t="str">
        <f t="shared" si="21"/>
        <v xml:space="preserve"> -</v>
      </c>
      <c r="AX42" s="48">
        <v>189280</v>
      </c>
      <c r="AY42" s="54">
        <v>0</v>
      </c>
      <c r="AZ42" s="54">
        <v>0</v>
      </c>
      <c r="BA42" s="116">
        <f t="shared" si="22"/>
        <v>0</v>
      </c>
      <c r="BB42" s="277" t="str">
        <f t="shared" si="23"/>
        <v xml:space="preserve"> -</v>
      </c>
      <c r="BC42" s="49">
        <v>189280</v>
      </c>
      <c r="BD42" s="54">
        <v>0</v>
      </c>
      <c r="BE42" s="54">
        <v>0</v>
      </c>
      <c r="BF42" s="116">
        <f t="shared" si="24"/>
        <v>0</v>
      </c>
      <c r="BG42" s="277" t="str">
        <f t="shared" si="25"/>
        <v xml:space="preserve"> -</v>
      </c>
      <c r="BH42" s="240">
        <f t="shared" si="26"/>
        <v>700336</v>
      </c>
      <c r="BI42" s="236">
        <f t="shared" si="27"/>
        <v>49246</v>
      </c>
      <c r="BJ42" s="236">
        <f t="shared" si="28"/>
        <v>0</v>
      </c>
      <c r="BK42" s="381">
        <f t="shared" si="29"/>
        <v>7.0317676086906852E-2</v>
      </c>
      <c r="BL42" s="277" t="str">
        <f t="shared" si="30"/>
        <v xml:space="preserve"> -</v>
      </c>
      <c r="BM42" s="451" t="s">
        <v>1498</v>
      </c>
      <c r="BN42" s="195" t="s">
        <v>1206</v>
      </c>
      <c r="BO42" s="96" t="s">
        <v>1954</v>
      </c>
    </row>
    <row r="43" spans="2:67" ht="45.75" customHeight="1" thickBot="1">
      <c r="B43" s="649"/>
      <c r="C43" s="645"/>
      <c r="D43" s="663"/>
      <c r="E43" s="619"/>
      <c r="F43" s="626"/>
      <c r="G43" s="658"/>
      <c r="H43" s="594"/>
      <c r="I43" s="668"/>
      <c r="J43" s="623"/>
      <c r="K43" s="615"/>
      <c r="L43" s="112" t="s">
        <v>466</v>
      </c>
      <c r="M43" s="125">
        <v>2210900</v>
      </c>
      <c r="N43" s="112" t="s">
        <v>1664</v>
      </c>
      <c r="O43" s="38">
        <v>0</v>
      </c>
      <c r="P43" s="98">
        <v>15</v>
      </c>
      <c r="Q43" s="98">
        <v>0</v>
      </c>
      <c r="R43" s="311">
        <f t="shared" si="13"/>
        <v>0</v>
      </c>
      <c r="S43" s="98">
        <v>15</v>
      </c>
      <c r="T43" s="311">
        <v>0.33</v>
      </c>
      <c r="U43" s="98">
        <v>15</v>
      </c>
      <c r="V43" s="312">
        <v>0.33</v>
      </c>
      <c r="W43" s="44">
        <v>15</v>
      </c>
      <c r="X43" s="312">
        <v>0.34</v>
      </c>
      <c r="Y43" s="56">
        <v>0</v>
      </c>
      <c r="Z43" s="86">
        <v>0</v>
      </c>
      <c r="AA43" s="86">
        <v>0</v>
      </c>
      <c r="AB43" s="64">
        <v>0</v>
      </c>
      <c r="AC43" s="338" t="str">
        <f t="shared" si="2"/>
        <v xml:space="preserve"> -</v>
      </c>
      <c r="AD43" s="339" t="str">
        <f t="shared" si="3"/>
        <v xml:space="preserve"> -</v>
      </c>
      <c r="AE43" s="268">
        <f t="shared" si="4"/>
        <v>0</v>
      </c>
      <c r="AF43" s="339">
        <f t="shared" si="5"/>
        <v>0</v>
      </c>
      <c r="AG43" s="268">
        <f t="shared" si="6"/>
        <v>0</v>
      </c>
      <c r="AH43" s="339">
        <f t="shared" si="7"/>
        <v>0</v>
      </c>
      <c r="AI43" s="268">
        <f t="shared" si="8"/>
        <v>0</v>
      </c>
      <c r="AJ43" s="339">
        <f t="shared" si="9"/>
        <v>0</v>
      </c>
      <c r="AK43" s="506">
        <f>+AVERAGE(Z43:AB43)/P43</f>
        <v>0</v>
      </c>
      <c r="AL43" s="501">
        <f t="shared" si="11"/>
        <v>0</v>
      </c>
      <c r="AM43" s="496">
        <f t="shared" si="12"/>
        <v>0</v>
      </c>
      <c r="AN43" s="56">
        <v>0</v>
      </c>
      <c r="AO43" s="86">
        <v>0</v>
      </c>
      <c r="AP43" s="86">
        <v>0</v>
      </c>
      <c r="AQ43" s="137" t="str">
        <f t="shared" si="18"/>
        <v xml:space="preserve"> -</v>
      </c>
      <c r="AR43" s="284" t="str">
        <f t="shared" si="19"/>
        <v xml:space="preserve"> -</v>
      </c>
      <c r="AS43" s="57">
        <v>50000</v>
      </c>
      <c r="AT43" s="86">
        <v>0</v>
      </c>
      <c r="AU43" s="86">
        <v>0</v>
      </c>
      <c r="AV43" s="137">
        <f t="shared" si="20"/>
        <v>0</v>
      </c>
      <c r="AW43" s="284" t="str">
        <f t="shared" si="21"/>
        <v xml:space="preserve"> -</v>
      </c>
      <c r="AX43" s="56">
        <v>161453</v>
      </c>
      <c r="AY43" s="86">
        <v>0</v>
      </c>
      <c r="AZ43" s="86">
        <v>0</v>
      </c>
      <c r="BA43" s="137">
        <f t="shared" si="22"/>
        <v>0</v>
      </c>
      <c r="BB43" s="284" t="str">
        <f t="shared" si="23"/>
        <v xml:space="preserve"> -</v>
      </c>
      <c r="BC43" s="57">
        <v>168718</v>
      </c>
      <c r="BD43" s="86">
        <v>0</v>
      </c>
      <c r="BE43" s="86">
        <v>0</v>
      </c>
      <c r="BF43" s="137">
        <f t="shared" si="24"/>
        <v>0</v>
      </c>
      <c r="BG43" s="284" t="str">
        <f t="shared" si="25"/>
        <v xml:space="preserve"> -</v>
      </c>
      <c r="BH43" s="241">
        <f t="shared" si="26"/>
        <v>380171</v>
      </c>
      <c r="BI43" s="242">
        <f t="shared" si="27"/>
        <v>0</v>
      </c>
      <c r="BJ43" s="242">
        <f t="shared" si="28"/>
        <v>0</v>
      </c>
      <c r="BK43" s="382">
        <f t="shared" si="29"/>
        <v>0</v>
      </c>
      <c r="BL43" s="284" t="str">
        <f t="shared" si="30"/>
        <v xml:space="preserve"> -</v>
      </c>
      <c r="BM43" s="453" t="s">
        <v>1498</v>
      </c>
      <c r="BN43" s="196" t="s">
        <v>1206</v>
      </c>
      <c r="BO43" s="97" t="s">
        <v>1954</v>
      </c>
    </row>
    <row r="44" spans="2:67" ht="30" customHeight="1">
      <c r="B44" s="649"/>
      <c r="C44" s="645"/>
      <c r="D44" s="663"/>
      <c r="E44" s="619"/>
      <c r="F44" s="626"/>
      <c r="G44" s="658"/>
      <c r="H44" s="594"/>
      <c r="I44" s="668"/>
      <c r="J44" s="624">
        <f>+RESUMEN!J85</f>
        <v>0.11876818456190043</v>
      </c>
      <c r="K44" s="616" t="s">
        <v>501</v>
      </c>
      <c r="L44" s="111" t="s">
        <v>467</v>
      </c>
      <c r="M44" s="127" t="s">
        <v>1219</v>
      </c>
      <c r="N44" s="111" t="s">
        <v>1665</v>
      </c>
      <c r="O44" s="36">
        <v>0</v>
      </c>
      <c r="P44" s="87">
        <v>1</v>
      </c>
      <c r="Q44" s="87">
        <v>1</v>
      </c>
      <c r="R44" s="307">
        <v>0.25</v>
      </c>
      <c r="S44" s="87">
        <v>1</v>
      </c>
      <c r="T44" s="307">
        <v>0.25</v>
      </c>
      <c r="U44" s="87">
        <v>1</v>
      </c>
      <c r="V44" s="309">
        <v>0.25</v>
      </c>
      <c r="W44" s="135">
        <v>1</v>
      </c>
      <c r="X44" s="316">
        <v>0.25</v>
      </c>
      <c r="Y44" s="231">
        <v>1</v>
      </c>
      <c r="Z44" s="87">
        <v>1</v>
      </c>
      <c r="AA44" s="87">
        <v>0</v>
      </c>
      <c r="AB44" s="68">
        <v>0</v>
      </c>
      <c r="AC44" s="243">
        <f t="shared" si="2"/>
        <v>1</v>
      </c>
      <c r="AD44" s="336">
        <f t="shared" si="3"/>
        <v>1</v>
      </c>
      <c r="AE44" s="244">
        <f t="shared" si="4"/>
        <v>1</v>
      </c>
      <c r="AF44" s="336">
        <f t="shared" si="5"/>
        <v>1</v>
      </c>
      <c r="AG44" s="244">
        <f t="shared" si="6"/>
        <v>0</v>
      </c>
      <c r="AH44" s="336">
        <f t="shared" si="7"/>
        <v>0</v>
      </c>
      <c r="AI44" s="244">
        <f t="shared" si="8"/>
        <v>0</v>
      </c>
      <c r="AJ44" s="336">
        <f t="shared" si="9"/>
        <v>0</v>
      </c>
      <c r="AK44" s="502">
        <f t="shared" si="10"/>
        <v>0.5</v>
      </c>
      <c r="AL44" s="497">
        <f t="shared" si="11"/>
        <v>0.5</v>
      </c>
      <c r="AM44" s="492">
        <f t="shared" si="12"/>
        <v>0.5</v>
      </c>
      <c r="AN44" s="46">
        <v>0</v>
      </c>
      <c r="AO44" s="84">
        <v>0</v>
      </c>
      <c r="AP44" s="84">
        <v>0</v>
      </c>
      <c r="AQ44" s="135" t="str">
        <f t="shared" si="18"/>
        <v xml:space="preserve"> -</v>
      </c>
      <c r="AR44" s="283" t="str">
        <f t="shared" si="19"/>
        <v xml:space="preserve"> -</v>
      </c>
      <c r="AS44" s="47">
        <v>0</v>
      </c>
      <c r="AT44" s="84">
        <v>0</v>
      </c>
      <c r="AU44" s="84">
        <v>0</v>
      </c>
      <c r="AV44" s="135" t="str">
        <f t="shared" si="20"/>
        <v xml:space="preserve"> -</v>
      </c>
      <c r="AW44" s="283" t="str">
        <f t="shared" si="21"/>
        <v xml:space="preserve"> -</v>
      </c>
      <c r="AX44" s="46">
        <v>0</v>
      </c>
      <c r="AY44" s="84">
        <v>0</v>
      </c>
      <c r="AZ44" s="84">
        <v>0</v>
      </c>
      <c r="BA44" s="135" t="str">
        <f t="shared" si="22"/>
        <v xml:space="preserve"> -</v>
      </c>
      <c r="BB44" s="283" t="str">
        <f t="shared" si="23"/>
        <v xml:space="preserve"> -</v>
      </c>
      <c r="BC44" s="47">
        <v>0</v>
      </c>
      <c r="BD44" s="84">
        <v>0</v>
      </c>
      <c r="BE44" s="84">
        <v>0</v>
      </c>
      <c r="BF44" s="135" t="str">
        <f t="shared" si="24"/>
        <v xml:space="preserve"> -</v>
      </c>
      <c r="BG44" s="283" t="str">
        <f t="shared" si="25"/>
        <v xml:space="preserve"> -</v>
      </c>
      <c r="BH44" s="238">
        <f t="shared" si="26"/>
        <v>0</v>
      </c>
      <c r="BI44" s="239">
        <f t="shared" si="27"/>
        <v>0</v>
      </c>
      <c r="BJ44" s="239">
        <f t="shared" si="28"/>
        <v>0</v>
      </c>
      <c r="BK44" s="380" t="str">
        <f t="shared" si="29"/>
        <v xml:space="preserve"> -</v>
      </c>
      <c r="BL44" s="283" t="str">
        <f t="shared" si="30"/>
        <v xml:space="preserve"> -</v>
      </c>
      <c r="BM44" s="450" t="s">
        <v>1498</v>
      </c>
      <c r="BN44" s="194" t="s">
        <v>1206</v>
      </c>
      <c r="BO44" s="95" t="s">
        <v>1954</v>
      </c>
    </row>
    <row r="45" spans="2:67" ht="30" customHeight="1">
      <c r="B45" s="649"/>
      <c r="C45" s="645"/>
      <c r="D45" s="663"/>
      <c r="E45" s="619"/>
      <c r="F45" s="626"/>
      <c r="G45" s="658"/>
      <c r="H45" s="594"/>
      <c r="I45" s="668"/>
      <c r="J45" s="622"/>
      <c r="K45" s="614"/>
      <c r="L45" s="110" t="s">
        <v>468</v>
      </c>
      <c r="M45" s="122">
        <v>2210900</v>
      </c>
      <c r="N45" s="110" t="s">
        <v>1666</v>
      </c>
      <c r="O45" s="34">
        <v>725</v>
      </c>
      <c r="P45" s="54">
        <v>480</v>
      </c>
      <c r="Q45" s="54">
        <v>0</v>
      </c>
      <c r="R45" s="308">
        <f t="shared" si="13"/>
        <v>0</v>
      </c>
      <c r="S45" s="54">
        <v>160</v>
      </c>
      <c r="T45" s="308">
        <f t="shared" si="14"/>
        <v>0.33333333333333331</v>
      </c>
      <c r="U45" s="54">
        <v>160</v>
      </c>
      <c r="V45" s="310">
        <f t="shared" si="15"/>
        <v>0.33333333333333331</v>
      </c>
      <c r="W45" s="41">
        <v>160</v>
      </c>
      <c r="X45" s="317">
        <f t="shared" si="16"/>
        <v>0.33333333333333331</v>
      </c>
      <c r="Y45" s="48">
        <v>0</v>
      </c>
      <c r="Z45" s="54">
        <v>0</v>
      </c>
      <c r="AA45" s="54">
        <v>0</v>
      </c>
      <c r="AB45" s="43">
        <v>0</v>
      </c>
      <c r="AC45" s="247" t="str">
        <f t="shared" si="2"/>
        <v xml:space="preserve"> -</v>
      </c>
      <c r="AD45" s="337" t="str">
        <f t="shared" si="3"/>
        <v xml:space="preserve"> -</v>
      </c>
      <c r="AE45" s="248">
        <f t="shared" si="4"/>
        <v>0</v>
      </c>
      <c r="AF45" s="337">
        <f t="shared" si="5"/>
        <v>0</v>
      </c>
      <c r="AG45" s="248">
        <f t="shared" si="6"/>
        <v>0</v>
      </c>
      <c r="AH45" s="337">
        <f t="shared" si="7"/>
        <v>0</v>
      </c>
      <c r="AI45" s="248">
        <f t="shared" si="8"/>
        <v>0</v>
      </c>
      <c r="AJ45" s="337">
        <f t="shared" si="9"/>
        <v>0</v>
      </c>
      <c r="AK45" s="503">
        <f t="shared" ref="AK45" si="38">+SUM(Y45:AB45)/P45</f>
        <v>0</v>
      </c>
      <c r="AL45" s="498">
        <f t="shared" si="11"/>
        <v>0</v>
      </c>
      <c r="AM45" s="493">
        <f t="shared" si="12"/>
        <v>0</v>
      </c>
      <c r="AN45" s="48">
        <v>70000</v>
      </c>
      <c r="AO45" s="54">
        <v>0</v>
      </c>
      <c r="AP45" s="54">
        <v>0</v>
      </c>
      <c r="AQ45" s="116">
        <f t="shared" si="18"/>
        <v>0</v>
      </c>
      <c r="AR45" s="277" t="str">
        <f t="shared" si="19"/>
        <v xml:space="preserve"> -</v>
      </c>
      <c r="AS45" s="49">
        <v>75000</v>
      </c>
      <c r="AT45" s="54">
        <v>0</v>
      </c>
      <c r="AU45" s="54">
        <v>0</v>
      </c>
      <c r="AV45" s="116">
        <f t="shared" si="20"/>
        <v>0</v>
      </c>
      <c r="AW45" s="277" t="str">
        <f t="shared" si="21"/>
        <v xml:space="preserve"> -</v>
      </c>
      <c r="AX45" s="48">
        <v>109202</v>
      </c>
      <c r="AY45" s="54">
        <v>0</v>
      </c>
      <c r="AZ45" s="54">
        <v>0</v>
      </c>
      <c r="BA45" s="116">
        <f t="shared" si="22"/>
        <v>0</v>
      </c>
      <c r="BB45" s="277" t="str">
        <f t="shared" si="23"/>
        <v xml:space="preserve"> -</v>
      </c>
      <c r="BC45" s="49">
        <v>114117</v>
      </c>
      <c r="BD45" s="54">
        <v>0</v>
      </c>
      <c r="BE45" s="54">
        <v>0</v>
      </c>
      <c r="BF45" s="116">
        <f t="shared" si="24"/>
        <v>0</v>
      </c>
      <c r="BG45" s="277" t="str">
        <f t="shared" si="25"/>
        <v xml:space="preserve"> -</v>
      </c>
      <c r="BH45" s="240">
        <f t="shared" si="26"/>
        <v>368319</v>
      </c>
      <c r="BI45" s="236">
        <f t="shared" si="27"/>
        <v>0</v>
      </c>
      <c r="BJ45" s="236">
        <f t="shared" si="28"/>
        <v>0</v>
      </c>
      <c r="BK45" s="381">
        <f t="shared" si="29"/>
        <v>0</v>
      </c>
      <c r="BL45" s="277" t="str">
        <f t="shared" si="30"/>
        <v xml:space="preserve"> -</v>
      </c>
      <c r="BM45" s="451" t="s">
        <v>1498</v>
      </c>
      <c r="BN45" s="195" t="s">
        <v>1206</v>
      </c>
      <c r="BO45" s="96" t="s">
        <v>1954</v>
      </c>
    </row>
    <row r="46" spans="2:67" ht="45.75" customHeight="1">
      <c r="B46" s="649"/>
      <c r="C46" s="645"/>
      <c r="D46" s="663"/>
      <c r="E46" s="619"/>
      <c r="F46" s="626" t="s">
        <v>493</v>
      </c>
      <c r="G46" s="658">
        <v>5.0999999999999997E-2</v>
      </c>
      <c r="H46" s="594">
        <v>0.04</v>
      </c>
      <c r="I46" s="668">
        <f>+H46-G46</f>
        <v>-1.0999999999999996E-2</v>
      </c>
      <c r="J46" s="622"/>
      <c r="K46" s="614"/>
      <c r="L46" s="23" t="s">
        <v>469</v>
      </c>
      <c r="M46" s="123">
        <v>2210900</v>
      </c>
      <c r="N46" s="23" t="s">
        <v>1667</v>
      </c>
      <c r="O46" s="34">
        <v>8173</v>
      </c>
      <c r="P46" s="54">
        <v>8173</v>
      </c>
      <c r="Q46" s="54">
        <v>8173</v>
      </c>
      <c r="R46" s="308">
        <v>0.25</v>
      </c>
      <c r="S46" s="54">
        <v>8173</v>
      </c>
      <c r="T46" s="308">
        <v>0.25</v>
      </c>
      <c r="U46" s="54">
        <v>8173</v>
      </c>
      <c r="V46" s="310">
        <v>0.25</v>
      </c>
      <c r="W46" s="41">
        <v>8173</v>
      </c>
      <c r="X46" s="317">
        <v>0.25</v>
      </c>
      <c r="Y46" s="48">
        <v>3461</v>
      </c>
      <c r="Z46" s="54">
        <v>7211</v>
      </c>
      <c r="AA46" s="54">
        <v>0</v>
      </c>
      <c r="AB46" s="43">
        <v>0</v>
      </c>
      <c r="AC46" s="247">
        <f t="shared" si="2"/>
        <v>0.42346751498837637</v>
      </c>
      <c r="AD46" s="337">
        <f t="shared" si="3"/>
        <v>0.42346751498837637</v>
      </c>
      <c r="AE46" s="248">
        <f t="shared" si="4"/>
        <v>0.88229536277988496</v>
      </c>
      <c r="AF46" s="337">
        <f t="shared" si="5"/>
        <v>0.88229536277988496</v>
      </c>
      <c r="AG46" s="248">
        <f t="shared" si="6"/>
        <v>0</v>
      </c>
      <c r="AH46" s="337">
        <f t="shared" si="7"/>
        <v>0</v>
      </c>
      <c r="AI46" s="248">
        <f t="shared" si="8"/>
        <v>0</v>
      </c>
      <c r="AJ46" s="337">
        <f t="shared" si="9"/>
        <v>0</v>
      </c>
      <c r="AK46" s="503">
        <f t="shared" si="10"/>
        <v>0.32644071944206532</v>
      </c>
      <c r="AL46" s="498">
        <f t="shared" si="11"/>
        <v>0.32644071944206532</v>
      </c>
      <c r="AM46" s="493">
        <f t="shared" si="12"/>
        <v>0.32644071944206532</v>
      </c>
      <c r="AN46" s="48">
        <v>0</v>
      </c>
      <c r="AO46" s="54">
        <v>0</v>
      </c>
      <c r="AP46" s="54">
        <v>385000</v>
      </c>
      <c r="AQ46" s="116" t="str">
        <f t="shared" si="18"/>
        <v xml:space="preserve"> -</v>
      </c>
      <c r="AR46" s="277">
        <f t="shared" si="19"/>
        <v>1</v>
      </c>
      <c r="AS46" s="49">
        <v>75000</v>
      </c>
      <c r="AT46" s="54">
        <v>0</v>
      </c>
      <c r="AU46" s="54">
        <v>0</v>
      </c>
      <c r="AV46" s="116">
        <f t="shared" si="20"/>
        <v>0</v>
      </c>
      <c r="AW46" s="277" t="str">
        <f t="shared" si="21"/>
        <v xml:space="preserve"> -</v>
      </c>
      <c r="AX46" s="48">
        <v>131043</v>
      </c>
      <c r="AY46" s="54">
        <v>0</v>
      </c>
      <c r="AZ46" s="54">
        <v>0</v>
      </c>
      <c r="BA46" s="116">
        <f t="shared" si="22"/>
        <v>0</v>
      </c>
      <c r="BB46" s="277" t="str">
        <f t="shared" si="23"/>
        <v xml:space="preserve"> -</v>
      </c>
      <c r="BC46" s="49">
        <v>136940</v>
      </c>
      <c r="BD46" s="54">
        <v>0</v>
      </c>
      <c r="BE46" s="54">
        <v>0</v>
      </c>
      <c r="BF46" s="116">
        <f t="shared" si="24"/>
        <v>0</v>
      </c>
      <c r="BG46" s="277" t="str">
        <f t="shared" si="25"/>
        <v xml:space="preserve"> -</v>
      </c>
      <c r="BH46" s="240">
        <f t="shared" si="26"/>
        <v>342983</v>
      </c>
      <c r="BI46" s="236">
        <f t="shared" si="27"/>
        <v>0</v>
      </c>
      <c r="BJ46" s="236">
        <f t="shared" si="28"/>
        <v>385000</v>
      </c>
      <c r="BK46" s="381">
        <f t="shared" si="29"/>
        <v>0</v>
      </c>
      <c r="BL46" s="277">
        <f t="shared" si="30"/>
        <v>1</v>
      </c>
      <c r="BM46" s="451" t="s">
        <v>1498</v>
      </c>
      <c r="BN46" s="195" t="s">
        <v>1206</v>
      </c>
      <c r="BO46" s="96" t="s">
        <v>1954</v>
      </c>
    </row>
    <row r="47" spans="2:67" ht="30" customHeight="1">
      <c r="B47" s="649"/>
      <c r="C47" s="645"/>
      <c r="D47" s="663"/>
      <c r="E47" s="619"/>
      <c r="F47" s="626"/>
      <c r="G47" s="658"/>
      <c r="H47" s="594"/>
      <c r="I47" s="668"/>
      <c r="J47" s="622"/>
      <c r="K47" s="614"/>
      <c r="L47" s="23" t="s">
        <v>470</v>
      </c>
      <c r="M47" s="123">
        <v>2210900</v>
      </c>
      <c r="N47" s="23" t="s">
        <v>1668</v>
      </c>
      <c r="O47" s="34">
        <v>47</v>
      </c>
      <c r="P47" s="54">
        <v>47</v>
      </c>
      <c r="Q47" s="54">
        <v>47</v>
      </c>
      <c r="R47" s="308">
        <v>0.25</v>
      </c>
      <c r="S47" s="54">
        <v>47</v>
      </c>
      <c r="T47" s="308">
        <v>0.25</v>
      </c>
      <c r="U47" s="54">
        <v>47</v>
      </c>
      <c r="V47" s="310">
        <v>0.25</v>
      </c>
      <c r="W47" s="41">
        <v>47</v>
      </c>
      <c r="X47" s="317">
        <v>0.25</v>
      </c>
      <c r="Y47" s="48">
        <v>47</v>
      </c>
      <c r="Z47" s="54">
        <v>0</v>
      </c>
      <c r="AA47" s="54">
        <v>0</v>
      </c>
      <c r="AB47" s="43">
        <v>0</v>
      </c>
      <c r="AC47" s="247">
        <f t="shared" si="2"/>
        <v>1</v>
      </c>
      <c r="AD47" s="337">
        <f t="shared" si="3"/>
        <v>1</v>
      </c>
      <c r="AE47" s="248">
        <f t="shared" si="4"/>
        <v>0</v>
      </c>
      <c r="AF47" s="337">
        <f t="shared" si="5"/>
        <v>0</v>
      </c>
      <c r="AG47" s="248">
        <f t="shared" si="6"/>
        <v>0</v>
      </c>
      <c r="AH47" s="337">
        <f t="shared" si="7"/>
        <v>0</v>
      </c>
      <c r="AI47" s="248">
        <f t="shared" si="8"/>
        <v>0</v>
      </c>
      <c r="AJ47" s="337">
        <f t="shared" si="9"/>
        <v>0</v>
      </c>
      <c r="AK47" s="503">
        <f t="shared" si="10"/>
        <v>0.25</v>
      </c>
      <c r="AL47" s="498">
        <f t="shared" si="11"/>
        <v>0.25</v>
      </c>
      <c r="AM47" s="493">
        <f t="shared" si="12"/>
        <v>0.25</v>
      </c>
      <c r="AN47" s="48">
        <v>0</v>
      </c>
      <c r="AO47" s="54">
        <v>0</v>
      </c>
      <c r="AP47" s="54">
        <v>0</v>
      </c>
      <c r="AQ47" s="116" t="str">
        <f t="shared" si="18"/>
        <v xml:space="preserve"> -</v>
      </c>
      <c r="AR47" s="277" t="str">
        <f t="shared" si="19"/>
        <v xml:space="preserve"> -</v>
      </c>
      <c r="AS47" s="49">
        <v>50000</v>
      </c>
      <c r="AT47" s="54">
        <v>0</v>
      </c>
      <c r="AU47" s="54">
        <v>0</v>
      </c>
      <c r="AV47" s="116">
        <f t="shared" si="20"/>
        <v>0</v>
      </c>
      <c r="AW47" s="277" t="str">
        <f t="shared" si="21"/>
        <v xml:space="preserve"> -</v>
      </c>
      <c r="AX47" s="48">
        <v>109202</v>
      </c>
      <c r="AY47" s="54">
        <v>0</v>
      </c>
      <c r="AZ47" s="54">
        <v>0</v>
      </c>
      <c r="BA47" s="116">
        <f t="shared" si="22"/>
        <v>0</v>
      </c>
      <c r="BB47" s="277" t="str">
        <f t="shared" si="23"/>
        <v xml:space="preserve"> -</v>
      </c>
      <c r="BC47" s="49">
        <v>114117</v>
      </c>
      <c r="BD47" s="54">
        <v>0</v>
      </c>
      <c r="BE47" s="54">
        <v>0</v>
      </c>
      <c r="BF47" s="116">
        <f t="shared" si="24"/>
        <v>0</v>
      </c>
      <c r="BG47" s="277" t="str">
        <f t="shared" si="25"/>
        <v xml:space="preserve"> -</v>
      </c>
      <c r="BH47" s="240">
        <f t="shared" si="26"/>
        <v>273319</v>
      </c>
      <c r="BI47" s="236">
        <f t="shared" si="27"/>
        <v>0</v>
      </c>
      <c r="BJ47" s="236">
        <f t="shared" si="28"/>
        <v>0</v>
      </c>
      <c r="BK47" s="381">
        <f t="shared" si="29"/>
        <v>0</v>
      </c>
      <c r="BL47" s="277" t="str">
        <f t="shared" si="30"/>
        <v xml:space="preserve"> -</v>
      </c>
      <c r="BM47" s="451" t="s">
        <v>1498</v>
      </c>
      <c r="BN47" s="195" t="s">
        <v>1206</v>
      </c>
      <c r="BO47" s="96" t="s">
        <v>1954</v>
      </c>
    </row>
    <row r="48" spans="2:67" ht="30" customHeight="1">
      <c r="B48" s="649"/>
      <c r="C48" s="645"/>
      <c r="D48" s="663"/>
      <c r="E48" s="619"/>
      <c r="F48" s="626"/>
      <c r="G48" s="658"/>
      <c r="H48" s="594"/>
      <c r="I48" s="668"/>
      <c r="J48" s="622"/>
      <c r="K48" s="614"/>
      <c r="L48" s="23" t="s">
        <v>471</v>
      </c>
      <c r="M48" s="123">
        <v>2210900</v>
      </c>
      <c r="N48" s="23" t="s">
        <v>1669</v>
      </c>
      <c r="O48" s="37">
        <v>0</v>
      </c>
      <c r="P48" s="79">
        <v>1</v>
      </c>
      <c r="Q48" s="79">
        <v>1</v>
      </c>
      <c r="R48" s="308">
        <v>0.25</v>
      </c>
      <c r="S48" s="79">
        <v>1</v>
      </c>
      <c r="T48" s="308">
        <v>0.25</v>
      </c>
      <c r="U48" s="79">
        <v>1</v>
      </c>
      <c r="V48" s="310">
        <v>0.25</v>
      </c>
      <c r="W48" s="116">
        <v>1</v>
      </c>
      <c r="X48" s="317">
        <v>0.25</v>
      </c>
      <c r="Y48" s="233">
        <v>0.1333</v>
      </c>
      <c r="Z48" s="79">
        <v>0</v>
      </c>
      <c r="AA48" s="79">
        <v>0</v>
      </c>
      <c r="AB48" s="65">
        <v>0</v>
      </c>
      <c r="AC48" s="247">
        <f t="shared" si="2"/>
        <v>0.1333</v>
      </c>
      <c r="AD48" s="337">
        <f t="shared" si="3"/>
        <v>0.1333</v>
      </c>
      <c r="AE48" s="248">
        <f t="shared" si="4"/>
        <v>0</v>
      </c>
      <c r="AF48" s="337">
        <f t="shared" si="5"/>
        <v>0</v>
      </c>
      <c r="AG48" s="248">
        <f t="shared" si="6"/>
        <v>0</v>
      </c>
      <c r="AH48" s="337">
        <f t="shared" si="7"/>
        <v>0</v>
      </c>
      <c r="AI48" s="248">
        <f t="shared" si="8"/>
        <v>0</v>
      </c>
      <c r="AJ48" s="337">
        <f t="shared" si="9"/>
        <v>0</v>
      </c>
      <c r="AK48" s="503">
        <f t="shared" si="10"/>
        <v>3.3325E-2</v>
      </c>
      <c r="AL48" s="498">
        <f t="shared" si="11"/>
        <v>3.3325E-2</v>
      </c>
      <c r="AM48" s="493">
        <f t="shared" si="12"/>
        <v>3.3325E-2</v>
      </c>
      <c r="AN48" s="48">
        <v>0</v>
      </c>
      <c r="AO48" s="54">
        <v>0</v>
      </c>
      <c r="AP48" s="54">
        <v>0</v>
      </c>
      <c r="AQ48" s="116" t="str">
        <f t="shared" si="18"/>
        <v xml:space="preserve"> -</v>
      </c>
      <c r="AR48" s="277" t="str">
        <f t="shared" si="19"/>
        <v xml:space="preserve"> -</v>
      </c>
      <c r="AS48" s="49">
        <v>100000</v>
      </c>
      <c r="AT48" s="54">
        <v>0</v>
      </c>
      <c r="AU48" s="54">
        <v>0</v>
      </c>
      <c r="AV48" s="116">
        <f t="shared" si="20"/>
        <v>0</v>
      </c>
      <c r="AW48" s="277" t="str">
        <f t="shared" si="21"/>
        <v xml:space="preserve"> -</v>
      </c>
      <c r="AX48" s="48">
        <v>273006</v>
      </c>
      <c r="AY48" s="54">
        <v>0</v>
      </c>
      <c r="AZ48" s="54">
        <v>0</v>
      </c>
      <c r="BA48" s="116">
        <f t="shared" si="22"/>
        <v>0</v>
      </c>
      <c r="BB48" s="277" t="str">
        <f t="shared" si="23"/>
        <v xml:space="preserve"> -</v>
      </c>
      <c r="BC48" s="49">
        <v>285292</v>
      </c>
      <c r="BD48" s="54">
        <v>0</v>
      </c>
      <c r="BE48" s="54">
        <v>0</v>
      </c>
      <c r="BF48" s="116">
        <f t="shared" si="24"/>
        <v>0</v>
      </c>
      <c r="BG48" s="277" t="str">
        <f t="shared" si="25"/>
        <v xml:space="preserve"> -</v>
      </c>
      <c r="BH48" s="240">
        <f t="shared" si="26"/>
        <v>658298</v>
      </c>
      <c r="BI48" s="236">
        <f t="shared" si="27"/>
        <v>0</v>
      </c>
      <c r="BJ48" s="236">
        <f t="shared" si="28"/>
        <v>0</v>
      </c>
      <c r="BK48" s="381">
        <f t="shared" si="29"/>
        <v>0</v>
      </c>
      <c r="BL48" s="277" t="str">
        <f t="shared" si="30"/>
        <v xml:space="preserve"> -</v>
      </c>
      <c r="BM48" s="451" t="s">
        <v>1498</v>
      </c>
      <c r="BN48" s="195" t="s">
        <v>1206</v>
      </c>
      <c r="BO48" s="96" t="s">
        <v>1954</v>
      </c>
    </row>
    <row r="49" spans="2:67" ht="30" customHeight="1">
      <c r="B49" s="649"/>
      <c r="C49" s="645"/>
      <c r="D49" s="663"/>
      <c r="E49" s="619"/>
      <c r="F49" s="626"/>
      <c r="G49" s="658"/>
      <c r="H49" s="594"/>
      <c r="I49" s="668"/>
      <c r="J49" s="622"/>
      <c r="K49" s="614"/>
      <c r="L49" s="23" t="s">
        <v>472</v>
      </c>
      <c r="M49" s="123">
        <v>2210900</v>
      </c>
      <c r="N49" s="23" t="s">
        <v>1670</v>
      </c>
      <c r="O49" s="37">
        <v>0</v>
      </c>
      <c r="P49" s="79">
        <v>1</v>
      </c>
      <c r="Q49" s="79">
        <v>1</v>
      </c>
      <c r="R49" s="308">
        <v>0.25</v>
      </c>
      <c r="S49" s="79">
        <v>1</v>
      </c>
      <c r="T49" s="308">
        <v>0.25</v>
      </c>
      <c r="U49" s="79">
        <v>1</v>
      </c>
      <c r="V49" s="310">
        <v>0.25</v>
      </c>
      <c r="W49" s="116">
        <v>1</v>
      </c>
      <c r="X49" s="317">
        <v>0.25</v>
      </c>
      <c r="Y49" s="233">
        <v>0</v>
      </c>
      <c r="Z49" s="79">
        <v>0</v>
      </c>
      <c r="AA49" s="79">
        <v>0</v>
      </c>
      <c r="AB49" s="65">
        <v>0</v>
      </c>
      <c r="AC49" s="247">
        <f t="shared" si="2"/>
        <v>0</v>
      </c>
      <c r="AD49" s="337">
        <f t="shared" si="3"/>
        <v>0</v>
      </c>
      <c r="AE49" s="248">
        <f t="shared" si="4"/>
        <v>0</v>
      </c>
      <c r="AF49" s="337">
        <f t="shared" si="5"/>
        <v>0</v>
      </c>
      <c r="AG49" s="248">
        <f t="shared" si="6"/>
        <v>0</v>
      </c>
      <c r="AH49" s="337">
        <f t="shared" si="7"/>
        <v>0</v>
      </c>
      <c r="AI49" s="248">
        <f t="shared" si="8"/>
        <v>0</v>
      </c>
      <c r="AJ49" s="337">
        <f t="shared" si="9"/>
        <v>0</v>
      </c>
      <c r="AK49" s="503">
        <f t="shared" si="10"/>
        <v>0</v>
      </c>
      <c r="AL49" s="498">
        <f t="shared" si="11"/>
        <v>0</v>
      </c>
      <c r="AM49" s="493">
        <f t="shared" si="12"/>
        <v>0</v>
      </c>
      <c r="AN49" s="48">
        <v>0</v>
      </c>
      <c r="AO49" s="54">
        <v>0</v>
      </c>
      <c r="AP49" s="54">
        <v>0</v>
      </c>
      <c r="AQ49" s="116" t="str">
        <f t="shared" si="18"/>
        <v xml:space="preserve"> -</v>
      </c>
      <c r="AR49" s="277" t="str">
        <f t="shared" si="19"/>
        <v xml:space="preserve"> -</v>
      </c>
      <c r="AS49" s="49">
        <v>50000</v>
      </c>
      <c r="AT49" s="54">
        <v>0</v>
      </c>
      <c r="AU49" s="54">
        <v>0</v>
      </c>
      <c r="AV49" s="116">
        <f t="shared" si="20"/>
        <v>0</v>
      </c>
      <c r="AW49" s="277" t="str">
        <f t="shared" si="21"/>
        <v xml:space="preserve"> -</v>
      </c>
      <c r="AX49" s="48">
        <v>131043</v>
      </c>
      <c r="AY49" s="54">
        <v>0</v>
      </c>
      <c r="AZ49" s="54">
        <v>0</v>
      </c>
      <c r="BA49" s="116">
        <f t="shared" si="22"/>
        <v>0</v>
      </c>
      <c r="BB49" s="277" t="str">
        <f t="shared" si="23"/>
        <v xml:space="preserve"> -</v>
      </c>
      <c r="BC49" s="49">
        <v>136940</v>
      </c>
      <c r="BD49" s="54">
        <v>0</v>
      </c>
      <c r="BE49" s="54">
        <v>0</v>
      </c>
      <c r="BF49" s="116">
        <f t="shared" si="24"/>
        <v>0</v>
      </c>
      <c r="BG49" s="277" t="str">
        <f t="shared" si="25"/>
        <v xml:space="preserve"> -</v>
      </c>
      <c r="BH49" s="240">
        <f t="shared" si="26"/>
        <v>317983</v>
      </c>
      <c r="BI49" s="236">
        <f t="shared" si="27"/>
        <v>0</v>
      </c>
      <c r="BJ49" s="236">
        <f t="shared" si="28"/>
        <v>0</v>
      </c>
      <c r="BK49" s="381">
        <f t="shared" si="29"/>
        <v>0</v>
      </c>
      <c r="BL49" s="277" t="str">
        <f t="shared" si="30"/>
        <v xml:space="preserve"> -</v>
      </c>
      <c r="BM49" s="451" t="s">
        <v>1498</v>
      </c>
      <c r="BN49" s="195" t="s">
        <v>1206</v>
      </c>
      <c r="BO49" s="96" t="s">
        <v>1954</v>
      </c>
    </row>
    <row r="50" spans="2:67" ht="45.75" customHeight="1">
      <c r="B50" s="649"/>
      <c r="C50" s="645"/>
      <c r="D50" s="663"/>
      <c r="E50" s="619"/>
      <c r="F50" s="626"/>
      <c r="G50" s="658"/>
      <c r="H50" s="594"/>
      <c r="I50" s="668"/>
      <c r="J50" s="622"/>
      <c r="K50" s="614"/>
      <c r="L50" s="110" t="s">
        <v>473</v>
      </c>
      <c r="M50" s="122" t="s">
        <v>1991</v>
      </c>
      <c r="N50" s="110" t="s">
        <v>1671</v>
      </c>
      <c r="O50" s="34">
        <v>8</v>
      </c>
      <c r="P50" s="54">
        <v>12</v>
      </c>
      <c r="Q50" s="54">
        <v>0</v>
      </c>
      <c r="R50" s="308">
        <f t="shared" si="13"/>
        <v>0</v>
      </c>
      <c r="S50" s="54">
        <v>4</v>
      </c>
      <c r="T50" s="308">
        <f t="shared" si="14"/>
        <v>0.33333333333333331</v>
      </c>
      <c r="U50" s="54">
        <v>4</v>
      </c>
      <c r="V50" s="310">
        <f t="shared" si="15"/>
        <v>0.33333333333333331</v>
      </c>
      <c r="W50" s="41">
        <v>4</v>
      </c>
      <c r="X50" s="317">
        <f t="shared" si="16"/>
        <v>0.33333333333333331</v>
      </c>
      <c r="Y50" s="48">
        <v>0</v>
      </c>
      <c r="Z50" s="54">
        <v>0</v>
      </c>
      <c r="AA50" s="54">
        <v>0</v>
      </c>
      <c r="AB50" s="43">
        <v>0</v>
      </c>
      <c r="AC50" s="247" t="str">
        <f t="shared" si="2"/>
        <v xml:space="preserve"> -</v>
      </c>
      <c r="AD50" s="337" t="str">
        <f t="shared" si="3"/>
        <v xml:space="preserve"> -</v>
      </c>
      <c r="AE50" s="248">
        <f t="shared" si="4"/>
        <v>0</v>
      </c>
      <c r="AF50" s="337">
        <f t="shared" si="5"/>
        <v>0</v>
      </c>
      <c r="AG50" s="248">
        <f t="shared" si="6"/>
        <v>0</v>
      </c>
      <c r="AH50" s="337">
        <f t="shared" si="7"/>
        <v>0</v>
      </c>
      <c r="AI50" s="248">
        <f t="shared" si="8"/>
        <v>0</v>
      </c>
      <c r="AJ50" s="337">
        <f t="shared" si="9"/>
        <v>0</v>
      </c>
      <c r="AK50" s="503">
        <f t="shared" ref="AK50" si="39">+SUM(Y50:AB50)/P50</f>
        <v>0</v>
      </c>
      <c r="AL50" s="498">
        <f t="shared" si="11"/>
        <v>0</v>
      </c>
      <c r="AM50" s="493">
        <f t="shared" si="12"/>
        <v>0</v>
      </c>
      <c r="AN50" s="48">
        <v>0</v>
      </c>
      <c r="AO50" s="54">
        <v>0</v>
      </c>
      <c r="AP50" s="54">
        <v>0</v>
      </c>
      <c r="AQ50" s="116" t="str">
        <f t="shared" si="18"/>
        <v xml:space="preserve"> -</v>
      </c>
      <c r="AR50" s="277" t="str">
        <f t="shared" si="19"/>
        <v xml:space="preserve"> -</v>
      </c>
      <c r="AS50" s="49">
        <v>130000</v>
      </c>
      <c r="AT50" s="54">
        <v>0</v>
      </c>
      <c r="AU50" s="54">
        <v>0</v>
      </c>
      <c r="AV50" s="116">
        <f t="shared" si="20"/>
        <v>0</v>
      </c>
      <c r="AW50" s="277" t="str">
        <f t="shared" si="21"/>
        <v xml:space="preserve"> -</v>
      </c>
      <c r="AX50" s="48">
        <v>622454</v>
      </c>
      <c r="AY50" s="54">
        <v>0</v>
      </c>
      <c r="AZ50" s="54">
        <v>0</v>
      </c>
      <c r="BA50" s="116">
        <f t="shared" si="22"/>
        <v>0</v>
      </c>
      <c r="BB50" s="277" t="str">
        <f t="shared" si="23"/>
        <v xml:space="preserve"> -</v>
      </c>
      <c r="BC50" s="49">
        <v>650465</v>
      </c>
      <c r="BD50" s="54">
        <v>0</v>
      </c>
      <c r="BE50" s="54">
        <v>0</v>
      </c>
      <c r="BF50" s="116">
        <f t="shared" si="24"/>
        <v>0</v>
      </c>
      <c r="BG50" s="277" t="str">
        <f t="shared" si="25"/>
        <v xml:space="preserve"> -</v>
      </c>
      <c r="BH50" s="240">
        <f t="shared" si="26"/>
        <v>1402919</v>
      </c>
      <c r="BI50" s="236">
        <f t="shared" si="27"/>
        <v>0</v>
      </c>
      <c r="BJ50" s="236">
        <f t="shared" si="28"/>
        <v>0</v>
      </c>
      <c r="BK50" s="381">
        <f t="shared" si="29"/>
        <v>0</v>
      </c>
      <c r="BL50" s="277" t="str">
        <f t="shared" si="30"/>
        <v xml:space="preserve"> -</v>
      </c>
      <c r="BM50" s="451" t="s">
        <v>1498</v>
      </c>
      <c r="BN50" s="195" t="s">
        <v>1206</v>
      </c>
      <c r="BO50" s="96" t="s">
        <v>1954</v>
      </c>
    </row>
    <row r="51" spans="2:67" ht="45.75" customHeight="1">
      <c r="B51" s="649"/>
      <c r="C51" s="645"/>
      <c r="D51" s="663"/>
      <c r="E51" s="619"/>
      <c r="F51" s="626" t="s">
        <v>494</v>
      </c>
      <c r="G51" s="658">
        <v>0.123</v>
      </c>
      <c r="H51" s="594">
        <v>0.1</v>
      </c>
      <c r="I51" s="668">
        <f>+H51-G51</f>
        <v>-2.2999999999999993E-2</v>
      </c>
      <c r="J51" s="622"/>
      <c r="K51" s="614"/>
      <c r="L51" s="110" t="s">
        <v>474</v>
      </c>
      <c r="M51" s="122">
        <v>2210900</v>
      </c>
      <c r="N51" s="110" t="s">
        <v>1672</v>
      </c>
      <c r="O51" s="34">
        <v>4</v>
      </c>
      <c r="P51" s="54">
        <v>4</v>
      </c>
      <c r="Q51" s="54">
        <v>4</v>
      </c>
      <c r="R51" s="308">
        <v>0.25</v>
      </c>
      <c r="S51" s="54">
        <v>4</v>
      </c>
      <c r="T51" s="308">
        <v>0.25</v>
      </c>
      <c r="U51" s="54">
        <v>4</v>
      </c>
      <c r="V51" s="310">
        <v>0.25</v>
      </c>
      <c r="W51" s="41">
        <v>4</v>
      </c>
      <c r="X51" s="317">
        <v>0.25</v>
      </c>
      <c r="Y51" s="48">
        <v>0</v>
      </c>
      <c r="Z51" s="54">
        <v>0</v>
      </c>
      <c r="AA51" s="54">
        <v>0</v>
      </c>
      <c r="AB51" s="43">
        <v>0</v>
      </c>
      <c r="AC51" s="247">
        <f t="shared" si="2"/>
        <v>0</v>
      </c>
      <c r="AD51" s="337">
        <f t="shared" si="3"/>
        <v>0</v>
      </c>
      <c r="AE51" s="248">
        <f t="shared" si="4"/>
        <v>0</v>
      </c>
      <c r="AF51" s="337">
        <f t="shared" si="5"/>
        <v>0</v>
      </c>
      <c r="AG51" s="248">
        <f t="shared" si="6"/>
        <v>0</v>
      </c>
      <c r="AH51" s="337">
        <f t="shared" si="7"/>
        <v>0</v>
      </c>
      <c r="AI51" s="248">
        <f t="shared" si="8"/>
        <v>0</v>
      </c>
      <c r="AJ51" s="337">
        <f t="shared" si="9"/>
        <v>0</v>
      </c>
      <c r="AK51" s="503">
        <f t="shared" si="10"/>
        <v>0</v>
      </c>
      <c r="AL51" s="498">
        <f t="shared" si="11"/>
        <v>0</v>
      </c>
      <c r="AM51" s="493">
        <f t="shared" si="12"/>
        <v>0</v>
      </c>
      <c r="AN51" s="48">
        <v>70000</v>
      </c>
      <c r="AO51" s="54">
        <v>0</v>
      </c>
      <c r="AP51" s="54">
        <v>0</v>
      </c>
      <c r="AQ51" s="116">
        <f t="shared" si="18"/>
        <v>0</v>
      </c>
      <c r="AR51" s="277" t="str">
        <f t="shared" si="19"/>
        <v xml:space="preserve"> -</v>
      </c>
      <c r="AS51" s="49">
        <v>75264</v>
      </c>
      <c r="AT51" s="54">
        <v>0</v>
      </c>
      <c r="AU51" s="54">
        <v>0</v>
      </c>
      <c r="AV51" s="116">
        <f t="shared" si="20"/>
        <v>0</v>
      </c>
      <c r="AW51" s="277" t="str">
        <f t="shared" si="21"/>
        <v xml:space="preserve"> -</v>
      </c>
      <c r="AX51" s="48">
        <v>81300</v>
      </c>
      <c r="AY51" s="54">
        <v>0</v>
      </c>
      <c r="AZ51" s="54">
        <v>0</v>
      </c>
      <c r="BA51" s="116">
        <f t="shared" si="22"/>
        <v>0</v>
      </c>
      <c r="BB51" s="277" t="str">
        <f t="shared" si="23"/>
        <v xml:space="preserve"> -</v>
      </c>
      <c r="BC51" s="49">
        <v>88528</v>
      </c>
      <c r="BD51" s="54">
        <v>0</v>
      </c>
      <c r="BE51" s="54">
        <v>0</v>
      </c>
      <c r="BF51" s="116">
        <f t="shared" si="24"/>
        <v>0</v>
      </c>
      <c r="BG51" s="277" t="str">
        <f t="shared" si="25"/>
        <v xml:space="preserve"> -</v>
      </c>
      <c r="BH51" s="240">
        <f t="shared" si="26"/>
        <v>315092</v>
      </c>
      <c r="BI51" s="236">
        <f t="shared" si="27"/>
        <v>0</v>
      </c>
      <c r="BJ51" s="236">
        <f t="shared" si="28"/>
        <v>0</v>
      </c>
      <c r="BK51" s="381">
        <f t="shared" si="29"/>
        <v>0</v>
      </c>
      <c r="BL51" s="277" t="str">
        <f t="shared" si="30"/>
        <v xml:space="preserve"> -</v>
      </c>
      <c r="BM51" s="451" t="s">
        <v>1498</v>
      </c>
      <c r="BN51" s="195" t="s">
        <v>1206</v>
      </c>
      <c r="BO51" s="96" t="s">
        <v>1954</v>
      </c>
    </row>
    <row r="52" spans="2:67" ht="30" customHeight="1">
      <c r="B52" s="649"/>
      <c r="C52" s="645"/>
      <c r="D52" s="663"/>
      <c r="E52" s="619"/>
      <c r="F52" s="626"/>
      <c r="G52" s="658"/>
      <c r="H52" s="594"/>
      <c r="I52" s="668"/>
      <c r="J52" s="622"/>
      <c r="K52" s="614"/>
      <c r="L52" s="110" t="s">
        <v>475</v>
      </c>
      <c r="M52" s="122">
        <v>2210900</v>
      </c>
      <c r="N52" s="110" t="s">
        <v>1673</v>
      </c>
      <c r="O52" s="34">
        <v>6</v>
      </c>
      <c r="P52" s="54">
        <v>8</v>
      </c>
      <c r="Q52" s="54">
        <v>0</v>
      </c>
      <c r="R52" s="308">
        <f t="shared" si="13"/>
        <v>0</v>
      </c>
      <c r="S52" s="54">
        <v>4</v>
      </c>
      <c r="T52" s="308">
        <f t="shared" si="14"/>
        <v>0.5</v>
      </c>
      <c r="U52" s="54">
        <v>2</v>
      </c>
      <c r="V52" s="310">
        <f t="shared" si="15"/>
        <v>0.25</v>
      </c>
      <c r="W52" s="41">
        <v>2</v>
      </c>
      <c r="X52" s="317">
        <f t="shared" si="16"/>
        <v>0.25</v>
      </c>
      <c r="Y52" s="48">
        <v>0</v>
      </c>
      <c r="Z52" s="54">
        <v>0</v>
      </c>
      <c r="AA52" s="54">
        <v>0</v>
      </c>
      <c r="AB52" s="43">
        <v>0</v>
      </c>
      <c r="AC52" s="247" t="str">
        <f t="shared" si="2"/>
        <v xml:space="preserve"> -</v>
      </c>
      <c r="AD52" s="337" t="str">
        <f t="shared" si="3"/>
        <v xml:space="preserve"> -</v>
      </c>
      <c r="AE52" s="248">
        <f t="shared" si="4"/>
        <v>0</v>
      </c>
      <c r="AF52" s="337">
        <f t="shared" si="5"/>
        <v>0</v>
      </c>
      <c r="AG52" s="248">
        <f t="shared" si="6"/>
        <v>0</v>
      </c>
      <c r="AH52" s="337">
        <f t="shared" si="7"/>
        <v>0</v>
      </c>
      <c r="AI52" s="248">
        <f t="shared" si="8"/>
        <v>0</v>
      </c>
      <c r="AJ52" s="337">
        <f t="shared" si="9"/>
        <v>0</v>
      </c>
      <c r="AK52" s="503">
        <f t="shared" ref="AK52:AK55" si="40">+SUM(Y52:AB52)/P52</f>
        <v>0</v>
      </c>
      <c r="AL52" s="498">
        <f t="shared" si="11"/>
        <v>0</v>
      </c>
      <c r="AM52" s="493">
        <f t="shared" si="12"/>
        <v>0</v>
      </c>
      <c r="AN52" s="48">
        <v>0</v>
      </c>
      <c r="AO52" s="54">
        <v>0</v>
      </c>
      <c r="AP52" s="54">
        <v>0</v>
      </c>
      <c r="AQ52" s="116" t="str">
        <f t="shared" si="18"/>
        <v xml:space="preserve"> -</v>
      </c>
      <c r="AR52" s="277" t="str">
        <f t="shared" si="19"/>
        <v xml:space="preserve"> -</v>
      </c>
      <c r="AS52" s="49">
        <v>49000</v>
      </c>
      <c r="AT52" s="54">
        <v>0</v>
      </c>
      <c r="AU52" s="54">
        <v>0</v>
      </c>
      <c r="AV52" s="116">
        <f t="shared" si="20"/>
        <v>0</v>
      </c>
      <c r="AW52" s="277" t="str">
        <f t="shared" si="21"/>
        <v xml:space="preserve"> -</v>
      </c>
      <c r="AX52" s="48">
        <v>51205</v>
      </c>
      <c r="AY52" s="54">
        <v>0</v>
      </c>
      <c r="AZ52" s="54">
        <v>0</v>
      </c>
      <c r="BA52" s="116">
        <f t="shared" si="22"/>
        <v>0</v>
      </c>
      <c r="BB52" s="277" t="str">
        <f t="shared" si="23"/>
        <v xml:space="preserve"> -</v>
      </c>
      <c r="BC52" s="49">
        <v>53509</v>
      </c>
      <c r="BD52" s="54">
        <v>0</v>
      </c>
      <c r="BE52" s="54">
        <v>0</v>
      </c>
      <c r="BF52" s="116">
        <f t="shared" si="24"/>
        <v>0</v>
      </c>
      <c r="BG52" s="277" t="str">
        <f t="shared" si="25"/>
        <v xml:space="preserve"> -</v>
      </c>
      <c r="BH52" s="240">
        <f t="shared" si="26"/>
        <v>153714</v>
      </c>
      <c r="BI52" s="236">
        <f t="shared" si="27"/>
        <v>0</v>
      </c>
      <c r="BJ52" s="236">
        <f t="shared" si="28"/>
        <v>0</v>
      </c>
      <c r="BK52" s="381">
        <f t="shared" si="29"/>
        <v>0</v>
      </c>
      <c r="BL52" s="277" t="str">
        <f t="shared" si="30"/>
        <v xml:space="preserve"> -</v>
      </c>
      <c r="BM52" s="451" t="s">
        <v>1498</v>
      </c>
      <c r="BN52" s="195" t="s">
        <v>1206</v>
      </c>
      <c r="BO52" s="96" t="s">
        <v>1954</v>
      </c>
    </row>
    <row r="53" spans="2:67" ht="30" customHeight="1">
      <c r="B53" s="649"/>
      <c r="C53" s="645"/>
      <c r="D53" s="663"/>
      <c r="E53" s="619"/>
      <c r="F53" s="626"/>
      <c r="G53" s="658"/>
      <c r="H53" s="594"/>
      <c r="I53" s="668"/>
      <c r="J53" s="622"/>
      <c r="K53" s="614"/>
      <c r="L53" s="110" t="s">
        <v>476</v>
      </c>
      <c r="M53" s="122">
        <v>0</v>
      </c>
      <c r="N53" s="110" t="s">
        <v>1674</v>
      </c>
      <c r="O53" s="34">
        <v>0</v>
      </c>
      <c r="P53" s="54">
        <v>340</v>
      </c>
      <c r="Q53" s="54">
        <v>0</v>
      </c>
      <c r="R53" s="308">
        <f t="shared" si="13"/>
        <v>0</v>
      </c>
      <c r="S53" s="54">
        <v>110</v>
      </c>
      <c r="T53" s="308">
        <f t="shared" si="14"/>
        <v>0.3235294117647059</v>
      </c>
      <c r="U53" s="54">
        <v>115</v>
      </c>
      <c r="V53" s="310">
        <f t="shared" si="15"/>
        <v>0.33823529411764708</v>
      </c>
      <c r="W53" s="41">
        <v>115</v>
      </c>
      <c r="X53" s="317">
        <f t="shared" si="16"/>
        <v>0.33823529411764708</v>
      </c>
      <c r="Y53" s="48">
        <v>51</v>
      </c>
      <c r="Z53" s="54">
        <v>0</v>
      </c>
      <c r="AA53" s="54">
        <v>0</v>
      </c>
      <c r="AB53" s="43">
        <v>0</v>
      </c>
      <c r="AC53" s="247" t="str">
        <f t="shared" si="2"/>
        <v xml:space="preserve"> -</v>
      </c>
      <c r="AD53" s="337" t="str">
        <f t="shared" si="3"/>
        <v xml:space="preserve"> -</v>
      </c>
      <c r="AE53" s="248">
        <f t="shared" si="4"/>
        <v>0</v>
      </c>
      <c r="AF53" s="337">
        <f t="shared" si="5"/>
        <v>0</v>
      </c>
      <c r="AG53" s="248">
        <f t="shared" si="6"/>
        <v>0</v>
      </c>
      <c r="AH53" s="337">
        <f t="shared" si="7"/>
        <v>0</v>
      </c>
      <c r="AI53" s="248">
        <f t="shared" si="8"/>
        <v>0</v>
      </c>
      <c r="AJ53" s="337">
        <f t="shared" si="9"/>
        <v>0</v>
      </c>
      <c r="AK53" s="503">
        <f t="shared" si="40"/>
        <v>0.15</v>
      </c>
      <c r="AL53" s="498">
        <f t="shared" si="11"/>
        <v>0.15</v>
      </c>
      <c r="AM53" s="493">
        <f t="shared" si="12"/>
        <v>0.15</v>
      </c>
      <c r="AN53" s="48">
        <v>0</v>
      </c>
      <c r="AO53" s="54">
        <v>0</v>
      </c>
      <c r="AP53" s="54">
        <v>462000</v>
      </c>
      <c r="AQ53" s="116" t="str">
        <f t="shared" si="18"/>
        <v xml:space="preserve"> -</v>
      </c>
      <c r="AR53" s="277">
        <f t="shared" si="19"/>
        <v>1</v>
      </c>
      <c r="AS53" s="49">
        <v>0</v>
      </c>
      <c r="AT53" s="54">
        <v>0</v>
      </c>
      <c r="AU53" s="54">
        <v>0</v>
      </c>
      <c r="AV53" s="116" t="str">
        <f t="shared" si="20"/>
        <v xml:space="preserve"> -</v>
      </c>
      <c r="AW53" s="277" t="str">
        <f t="shared" si="21"/>
        <v xml:space="preserve"> -</v>
      </c>
      <c r="AX53" s="48">
        <v>2150000</v>
      </c>
      <c r="AY53" s="54">
        <v>0</v>
      </c>
      <c r="AZ53" s="54">
        <v>0</v>
      </c>
      <c r="BA53" s="116">
        <f t="shared" si="22"/>
        <v>0</v>
      </c>
      <c r="BB53" s="277" t="str">
        <f t="shared" si="23"/>
        <v xml:space="preserve"> -</v>
      </c>
      <c r="BC53" s="49">
        <v>2125000</v>
      </c>
      <c r="BD53" s="54">
        <v>0</v>
      </c>
      <c r="BE53" s="54">
        <v>0</v>
      </c>
      <c r="BF53" s="116">
        <f t="shared" si="24"/>
        <v>0</v>
      </c>
      <c r="BG53" s="277" t="str">
        <f t="shared" si="25"/>
        <v xml:space="preserve"> -</v>
      </c>
      <c r="BH53" s="240">
        <f t="shared" si="26"/>
        <v>4275000</v>
      </c>
      <c r="BI53" s="236">
        <f t="shared" si="27"/>
        <v>0</v>
      </c>
      <c r="BJ53" s="236">
        <f t="shared" si="28"/>
        <v>462000</v>
      </c>
      <c r="BK53" s="381">
        <f t="shared" si="29"/>
        <v>0</v>
      </c>
      <c r="BL53" s="277">
        <f t="shared" si="30"/>
        <v>1</v>
      </c>
      <c r="BM53" s="451" t="s">
        <v>1498</v>
      </c>
      <c r="BN53" s="195" t="s">
        <v>1206</v>
      </c>
      <c r="BO53" s="96" t="s">
        <v>1954</v>
      </c>
    </row>
    <row r="54" spans="2:67" ht="45.75" customHeight="1">
      <c r="B54" s="649"/>
      <c r="C54" s="645"/>
      <c r="D54" s="663"/>
      <c r="E54" s="619"/>
      <c r="F54" s="626"/>
      <c r="G54" s="658"/>
      <c r="H54" s="594"/>
      <c r="I54" s="668"/>
      <c r="J54" s="622"/>
      <c r="K54" s="614"/>
      <c r="L54" s="110" t="s">
        <v>477</v>
      </c>
      <c r="M54" s="122">
        <v>2210900</v>
      </c>
      <c r="N54" s="110" t="s">
        <v>1675</v>
      </c>
      <c r="O54" s="34">
        <v>5268</v>
      </c>
      <c r="P54" s="54">
        <v>2500</v>
      </c>
      <c r="Q54" s="54">
        <v>725</v>
      </c>
      <c r="R54" s="308">
        <f t="shared" si="13"/>
        <v>0.28999999999999998</v>
      </c>
      <c r="S54" s="54">
        <v>625</v>
      </c>
      <c r="T54" s="308">
        <f t="shared" si="14"/>
        <v>0.25</v>
      </c>
      <c r="U54" s="54">
        <v>625</v>
      </c>
      <c r="V54" s="310">
        <f t="shared" si="15"/>
        <v>0.25</v>
      </c>
      <c r="W54" s="41">
        <v>525</v>
      </c>
      <c r="X54" s="317">
        <f t="shared" si="16"/>
        <v>0.21</v>
      </c>
      <c r="Y54" s="48">
        <v>767</v>
      </c>
      <c r="Z54" s="54">
        <v>128</v>
      </c>
      <c r="AA54" s="54">
        <v>0</v>
      </c>
      <c r="AB54" s="43">
        <v>0</v>
      </c>
      <c r="AC54" s="247">
        <f t="shared" si="2"/>
        <v>1.0579310344827586</v>
      </c>
      <c r="AD54" s="337">
        <f t="shared" si="3"/>
        <v>1</v>
      </c>
      <c r="AE54" s="248">
        <f t="shared" si="4"/>
        <v>0.20480000000000001</v>
      </c>
      <c r="AF54" s="337">
        <f t="shared" si="5"/>
        <v>0.20480000000000001</v>
      </c>
      <c r="AG54" s="248">
        <f t="shared" si="6"/>
        <v>0</v>
      </c>
      <c r="AH54" s="337">
        <f t="shared" si="7"/>
        <v>0</v>
      </c>
      <c r="AI54" s="248">
        <f t="shared" si="8"/>
        <v>0</v>
      </c>
      <c r="AJ54" s="337">
        <f t="shared" si="9"/>
        <v>0</v>
      </c>
      <c r="AK54" s="503">
        <f t="shared" si="40"/>
        <v>0.35799999999999998</v>
      </c>
      <c r="AL54" s="498">
        <f t="shared" si="11"/>
        <v>0.35799999999999998</v>
      </c>
      <c r="AM54" s="493">
        <f t="shared" si="12"/>
        <v>0.35799999999999998</v>
      </c>
      <c r="AN54" s="48">
        <v>160000</v>
      </c>
      <c r="AO54" s="54">
        <v>0</v>
      </c>
      <c r="AP54" s="54">
        <v>0</v>
      </c>
      <c r="AQ54" s="116">
        <f t="shared" si="18"/>
        <v>0</v>
      </c>
      <c r="AR54" s="277" t="str">
        <f t="shared" si="19"/>
        <v xml:space="preserve"> -</v>
      </c>
      <c r="AS54" s="49">
        <v>100000</v>
      </c>
      <c r="AT54" s="54">
        <v>0</v>
      </c>
      <c r="AU54" s="54">
        <v>0</v>
      </c>
      <c r="AV54" s="116">
        <f t="shared" si="20"/>
        <v>0</v>
      </c>
      <c r="AW54" s="277" t="str">
        <f t="shared" si="21"/>
        <v xml:space="preserve"> -</v>
      </c>
      <c r="AX54" s="48">
        <v>174215</v>
      </c>
      <c r="AY54" s="54">
        <v>0</v>
      </c>
      <c r="AZ54" s="54">
        <v>0</v>
      </c>
      <c r="BA54" s="116">
        <f t="shared" si="22"/>
        <v>0</v>
      </c>
      <c r="BB54" s="277" t="str">
        <f t="shared" si="23"/>
        <v xml:space="preserve"> -</v>
      </c>
      <c r="BC54" s="49">
        <v>189702</v>
      </c>
      <c r="BD54" s="54">
        <v>0</v>
      </c>
      <c r="BE54" s="54">
        <v>0</v>
      </c>
      <c r="BF54" s="116">
        <f t="shared" si="24"/>
        <v>0</v>
      </c>
      <c r="BG54" s="277" t="str">
        <f t="shared" si="25"/>
        <v xml:space="preserve"> -</v>
      </c>
      <c r="BH54" s="240">
        <f t="shared" si="26"/>
        <v>623917</v>
      </c>
      <c r="BI54" s="236">
        <f t="shared" si="27"/>
        <v>0</v>
      </c>
      <c r="BJ54" s="236">
        <f t="shared" si="28"/>
        <v>0</v>
      </c>
      <c r="BK54" s="381">
        <f t="shared" si="29"/>
        <v>0</v>
      </c>
      <c r="BL54" s="277" t="str">
        <f t="shared" si="30"/>
        <v xml:space="preserve"> -</v>
      </c>
      <c r="BM54" s="451" t="s">
        <v>1498</v>
      </c>
      <c r="BN54" s="195" t="s">
        <v>1206</v>
      </c>
      <c r="BO54" s="96" t="s">
        <v>1954</v>
      </c>
    </row>
    <row r="55" spans="2:67" ht="30" customHeight="1">
      <c r="B55" s="649"/>
      <c r="C55" s="645"/>
      <c r="D55" s="663"/>
      <c r="E55" s="619"/>
      <c r="F55" s="626" t="s">
        <v>495</v>
      </c>
      <c r="G55" s="658">
        <v>7.8E-2</v>
      </c>
      <c r="H55" s="594">
        <v>0.05</v>
      </c>
      <c r="I55" s="668">
        <f>+H55-G55</f>
        <v>-2.7999999999999997E-2</v>
      </c>
      <c r="J55" s="622"/>
      <c r="K55" s="614"/>
      <c r="L55" s="110" t="s">
        <v>478</v>
      </c>
      <c r="M55" s="122">
        <v>2210902</v>
      </c>
      <c r="N55" s="110" t="s">
        <v>1676</v>
      </c>
      <c r="O55" s="34">
        <v>4</v>
      </c>
      <c r="P55" s="54">
        <v>4</v>
      </c>
      <c r="Q55" s="54">
        <v>1</v>
      </c>
      <c r="R55" s="308">
        <f t="shared" si="13"/>
        <v>0.25</v>
      </c>
      <c r="S55" s="54">
        <v>1</v>
      </c>
      <c r="T55" s="308">
        <f t="shared" si="14"/>
        <v>0.25</v>
      </c>
      <c r="U55" s="54">
        <v>1</v>
      </c>
      <c r="V55" s="310">
        <f t="shared" si="15"/>
        <v>0.25</v>
      </c>
      <c r="W55" s="41">
        <v>1</v>
      </c>
      <c r="X55" s="317">
        <f t="shared" si="16"/>
        <v>0.25</v>
      </c>
      <c r="Y55" s="48">
        <v>0</v>
      </c>
      <c r="Z55" s="54">
        <v>0</v>
      </c>
      <c r="AA55" s="54">
        <v>0</v>
      </c>
      <c r="AB55" s="43">
        <v>0</v>
      </c>
      <c r="AC55" s="247">
        <f t="shared" si="2"/>
        <v>0</v>
      </c>
      <c r="AD55" s="337">
        <f t="shared" si="3"/>
        <v>0</v>
      </c>
      <c r="AE55" s="248">
        <f t="shared" si="4"/>
        <v>0</v>
      </c>
      <c r="AF55" s="337">
        <f t="shared" si="5"/>
        <v>0</v>
      </c>
      <c r="AG55" s="248">
        <f t="shared" si="6"/>
        <v>0</v>
      </c>
      <c r="AH55" s="337">
        <f t="shared" si="7"/>
        <v>0</v>
      </c>
      <c r="AI55" s="248">
        <f t="shared" si="8"/>
        <v>0</v>
      </c>
      <c r="AJ55" s="337">
        <f t="shared" si="9"/>
        <v>0</v>
      </c>
      <c r="AK55" s="503">
        <f t="shared" si="40"/>
        <v>0</v>
      </c>
      <c r="AL55" s="498">
        <f t="shared" si="11"/>
        <v>0</v>
      </c>
      <c r="AM55" s="493">
        <f t="shared" si="12"/>
        <v>0</v>
      </c>
      <c r="AN55" s="48">
        <v>80000</v>
      </c>
      <c r="AO55" s="54">
        <v>0</v>
      </c>
      <c r="AP55" s="54">
        <v>0</v>
      </c>
      <c r="AQ55" s="116">
        <f t="shared" si="18"/>
        <v>0</v>
      </c>
      <c r="AR55" s="277" t="str">
        <f t="shared" si="19"/>
        <v xml:space="preserve"> -</v>
      </c>
      <c r="AS55" s="49">
        <v>65000</v>
      </c>
      <c r="AT55" s="54">
        <v>0</v>
      </c>
      <c r="AU55" s="54">
        <v>0</v>
      </c>
      <c r="AV55" s="116">
        <f t="shared" si="20"/>
        <v>0</v>
      </c>
      <c r="AW55" s="277" t="str">
        <f t="shared" si="21"/>
        <v xml:space="preserve"> -</v>
      </c>
      <c r="AX55" s="48">
        <v>69686</v>
      </c>
      <c r="AY55" s="54">
        <v>0</v>
      </c>
      <c r="AZ55" s="54">
        <v>0</v>
      </c>
      <c r="BA55" s="116">
        <f t="shared" si="22"/>
        <v>0</v>
      </c>
      <c r="BB55" s="277" t="str">
        <f t="shared" si="23"/>
        <v xml:space="preserve"> -</v>
      </c>
      <c r="BC55" s="49">
        <v>75881</v>
      </c>
      <c r="BD55" s="54">
        <v>0</v>
      </c>
      <c r="BE55" s="54">
        <v>0</v>
      </c>
      <c r="BF55" s="116">
        <f t="shared" si="24"/>
        <v>0</v>
      </c>
      <c r="BG55" s="277" t="str">
        <f t="shared" si="25"/>
        <v xml:space="preserve"> -</v>
      </c>
      <c r="BH55" s="240">
        <f t="shared" si="26"/>
        <v>290567</v>
      </c>
      <c r="BI55" s="236">
        <f t="shared" si="27"/>
        <v>0</v>
      </c>
      <c r="BJ55" s="236">
        <f t="shared" si="28"/>
        <v>0</v>
      </c>
      <c r="BK55" s="381">
        <f t="shared" si="29"/>
        <v>0</v>
      </c>
      <c r="BL55" s="277" t="str">
        <f t="shared" si="30"/>
        <v xml:space="preserve"> -</v>
      </c>
      <c r="BM55" s="451" t="s">
        <v>1498</v>
      </c>
      <c r="BN55" s="195" t="s">
        <v>1206</v>
      </c>
      <c r="BO55" s="96" t="s">
        <v>1954</v>
      </c>
    </row>
    <row r="56" spans="2:67" ht="30" customHeight="1">
      <c r="B56" s="649"/>
      <c r="C56" s="645"/>
      <c r="D56" s="663"/>
      <c r="E56" s="619"/>
      <c r="F56" s="626"/>
      <c r="G56" s="658"/>
      <c r="H56" s="594"/>
      <c r="I56" s="668"/>
      <c r="J56" s="622"/>
      <c r="K56" s="614"/>
      <c r="L56" s="110" t="s">
        <v>479</v>
      </c>
      <c r="M56" s="122">
        <v>2210900</v>
      </c>
      <c r="N56" s="110" t="s">
        <v>1677</v>
      </c>
      <c r="O56" s="34">
        <v>47</v>
      </c>
      <c r="P56" s="54">
        <v>47</v>
      </c>
      <c r="Q56" s="54">
        <v>47</v>
      </c>
      <c r="R56" s="308">
        <v>0.25</v>
      </c>
      <c r="S56" s="54">
        <v>47</v>
      </c>
      <c r="T56" s="308">
        <v>0.25</v>
      </c>
      <c r="U56" s="54">
        <v>47</v>
      </c>
      <c r="V56" s="310">
        <v>0.25</v>
      </c>
      <c r="W56" s="41">
        <v>47</v>
      </c>
      <c r="X56" s="317">
        <v>0.25</v>
      </c>
      <c r="Y56" s="48">
        <v>12</v>
      </c>
      <c r="Z56" s="54">
        <v>0</v>
      </c>
      <c r="AA56" s="54">
        <v>0</v>
      </c>
      <c r="AB56" s="43">
        <v>0</v>
      </c>
      <c r="AC56" s="247">
        <f t="shared" si="2"/>
        <v>0.25531914893617019</v>
      </c>
      <c r="AD56" s="337">
        <f t="shared" si="3"/>
        <v>0.25531914893617019</v>
      </c>
      <c r="AE56" s="248">
        <f t="shared" si="4"/>
        <v>0</v>
      </c>
      <c r="AF56" s="337">
        <f t="shared" si="5"/>
        <v>0</v>
      </c>
      <c r="AG56" s="248">
        <f t="shared" si="6"/>
        <v>0</v>
      </c>
      <c r="AH56" s="337">
        <f t="shared" si="7"/>
        <v>0</v>
      </c>
      <c r="AI56" s="248">
        <f t="shared" si="8"/>
        <v>0</v>
      </c>
      <c r="AJ56" s="337">
        <f t="shared" si="9"/>
        <v>0</v>
      </c>
      <c r="AK56" s="503">
        <f t="shared" si="10"/>
        <v>6.3829787234042548E-2</v>
      </c>
      <c r="AL56" s="498">
        <f t="shared" si="11"/>
        <v>6.3829787234042548E-2</v>
      </c>
      <c r="AM56" s="493">
        <f t="shared" si="12"/>
        <v>6.3829787234042548E-2</v>
      </c>
      <c r="AN56" s="48">
        <v>0</v>
      </c>
      <c r="AO56" s="54">
        <v>0</v>
      </c>
      <c r="AP56" s="54">
        <v>0</v>
      </c>
      <c r="AQ56" s="116" t="str">
        <f t="shared" si="18"/>
        <v xml:space="preserve"> -</v>
      </c>
      <c r="AR56" s="277" t="str">
        <f t="shared" si="19"/>
        <v xml:space="preserve"> -</v>
      </c>
      <c r="AS56" s="49">
        <v>120000</v>
      </c>
      <c r="AT56" s="54">
        <v>0</v>
      </c>
      <c r="AU56" s="54">
        <v>0</v>
      </c>
      <c r="AV56" s="116">
        <f t="shared" si="20"/>
        <v>0</v>
      </c>
      <c r="AW56" s="277" t="str">
        <f t="shared" si="21"/>
        <v xml:space="preserve"> -</v>
      </c>
      <c r="AX56" s="48">
        <v>546012</v>
      </c>
      <c r="AY56" s="54">
        <v>0</v>
      </c>
      <c r="AZ56" s="54">
        <v>0</v>
      </c>
      <c r="BA56" s="116">
        <f t="shared" si="22"/>
        <v>0</v>
      </c>
      <c r="BB56" s="277" t="str">
        <f t="shared" si="23"/>
        <v xml:space="preserve"> -</v>
      </c>
      <c r="BC56" s="49">
        <v>570583</v>
      </c>
      <c r="BD56" s="54">
        <v>0</v>
      </c>
      <c r="BE56" s="54">
        <v>0</v>
      </c>
      <c r="BF56" s="116">
        <f t="shared" si="24"/>
        <v>0</v>
      </c>
      <c r="BG56" s="277" t="str">
        <f t="shared" si="25"/>
        <v xml:space="preserve"> -</v>
      </c>
      <c r="BH56" s="240">
        <f t="shared" si="26"/>
        <v>1236595</v>
      </c>
      <c r="BI56" s="236">
        <f t="shared" si="27"/>
        <v>0</v>
      </c>
      <c r="BJ56" s="236">
        <f t="shared" si="28"/>
        <v>0</v>
      </c>
      <c r="BK56" s="381">
        <f t="shared" si="29"/>
        <v>0</v>
      </c>
      <c r="BL56" s="277" t="str">
        <f t="shared" si="30"/>
        <v xml:space="preserve"> -</v>
      </c>
      <c r="BM56" s="451" t="s">
        <v>1498</v>
      </c>
      <c r="BN56" s="195" t="s">
        <v>1206</v>
      </c>
      <c r="BO56" s="96" t="s">
        <v>1954</v>
      </c>
    </row>
    <row r="57" spans="2:67" ht="30" customHeight="1">
      <c r="B57" s="649"/>
      <c r="C57" s="645"/>
      <c r="D57" s="663"/>
      <c r="E57" s="619"/>
      <c r="F57" s="626"/>
      <c r="G57" s="658"/>
      <c r="H57" s="594"/>
      <c r="I57" s="668"/>
      <c r="J57" s="622"/>
      <c r="K57" s="614"/>
      <c r="L57" s="110" t="s">
        <v>480</v>
      </c>
      <c r="M57" s="122">
        <v>2210900</v>
      </c>
      <c r="N57" s="110" t="s">
        <v>1678</v>
      </c>
      <c r="O57" s="34">
        <v>0</v>
      </c>
      <c r="P57" s="54">
        <v>20</v>
      </c>
      <c r="Q57" s="54">
        <v>0</v>
      </c>
      <c r="R57" s="308">
        <f t="shared" si="13"/>
        <v>0</v>
      </c>
      <c r="S57" s="54">
        <v>7</v>
      </c>
      <c r="T57" s="308">
        <f t="shared" si="14"/>
        <v>0.35</v>
      </c>
      <c r="U57" s="54">
        <v>7</v>
      </c>
      <c r="V57" s="310">
        <f t="shared" si="15"/>
        <v>0.35</v>
      </c>
      <c r="W57" s="41">
        <v>6</v>
      </c>
      <c r="X57" s="317">
        <f t="shared" si="16"/>
        <v>0.3</v>
      </c>
      <c r="Y57" s="48">
        <v>0</v>
      </c>
      <c r="Z57" s="54">
        <v>0</v>
      </c>
      <c r="AA57" s="54">
        <v>0</v>
      </c>
      <c r="AB57" s="43">
        <v>0</v>
      </c>
      <c r="AC57" s="247" t="str">
        <f t="shared" si="2"/>
        <v xml:space="preserve"> -</v>
      </c>
      <c r="AD57" s="337" t="str">
        <f t="shared" si="3"/>
        <v xml:space="preserve"> -</v>
      </c>
      <c r="AE57" s="248">
        <f t="shared" si="4"/>
        <v>0</v>
      </c>
      <c r="AF57" s="337">
        <f t="shared" si="5"/>
        <v>0</v>
      </c>
      <c r="AG57" s="248">
        <f t="shared" si="6"/>
        <v>0</v>
      </c>
      <c r="AH57" s="337">
        <f t="shared" si="7"/>
        <v>0</v>
      </c>
      <c r="AI57" s="248">
        <f t="shared" si="8"/>
        <v>0</v>
      </c>
      <c r="AJ57" s="337">
        <f t="shared" si="9"/>
        <v>0</v>
      </c>
      <c r="AK57" s="503">
        <f t="shared" ref="AK57:AK58" si="41">+SUM(Y57:AB57)/P57</f>
        <v>0</v>
      </c>
      <c r="AL57" s="498">
        <f t="shared" si="11"/>
        <v>0</v>
      </c>
      <c r="AM57" s="493">
        <f t="shared" si="12"/>
        <v>0</v>
      </c>
      <c r="AN57" s="48">
        <v>0</v>
      </c>
      <c r="AO57" s="54">
        <v>0</v>
      </c>
      <c r="AP57" s="54">
        <v>0</v>
      </c>
      <c r="AQ57" s="116" t="str">
        <f t="shared" si="18"/>
        <v xml:space="preserve"> -</v>
      </c>
      <c r="AR57" s="277" t="str">
        <f t="shared" si="19"/>
        <v xml:space="preserve"> -</v>
      </c>
      <c r="AS57" s="49">
        <v>0</v>
      </c>
      <c r="AT57" s="54">
        <v>0</v>
      </c>
      <c r="AU57" s="54">
        <v>0</v>
      </c>
      <c r="AV57" s="116" t="str">
        <f t="shared" si="20"/>
        <v xml:space="preserve"> -</v>
      </c>
      <c r="AW57" s="277" t="str">
        <f t="shared" si="21"/>
        <v xml:space="preserve"> -</v>
      </c>
      <c r="AX57" s="48">
        <v>98282</v>
      </c>
      <c r="AY57" s="54">
        <v>0</v>
      </c>
      <c r="AZ57" s="54">
        <v>0</v>
      </c>
      <c r="BA57" s="116">
        <f t="shared" si="22"/>
        <v>0</v>
      </c>
      <c r="BB57" s="277" t="str">
        <f t="shared" si="23"/>
        <v xml:space="preserve"> -</v>
      </c>
      <c r="BC57" s="49">
        <v>102705</v>
      </c>
      <c r="BD57" s="54">
        <v>0</v>
      </c>
      <c r="BE57" s="54">
        <v>0</v>
      </c>
      <c r="BF57" s="116">
        <f t="shared" si="24"/>
        <v>0</v>
      </c>
      <c r="BG57" s="277" t="str">
        <f t="shared" si="25"/>
        <v xml:space="preserve"> -</v>
      </c>
      <c r="BH57" s="240">
        <f t="shared" si="26"/>
        <v>200987</v>
      </c>
      <c r="BI57" s="236">
        <f t="shared" si="27"/>
        <v>0</v>
      </c>
      <c r="BJ57" s="236">
        <f t="shared" si="28"/>
        <v>0</v>
      </c>
      <c r="BK57" s="381">
        <f t="shared" si="29"/>
        <v>0</v>
      </c>
      <c r="BL57" s="277" t="str">
        <f t="shared" si="30"/>
        <v xml:space="preserve"> -</v>
      </c>
      <c r="BM57" s="451" t="s">
        <v>1498</v>
      </c>
      <c r="BN57" s="195" t="s">
        <v>1206</v>
      </c>
      <c r="BO57" s="96" t="s">
        <v>1954</v>
      </c>
    </row>
    <row r="58" spans="2:67" ht="30" customHeight="1">
      <c r="B58" s="649"/>
      <c r="C58" s="645"/>
      <c r="D58" s="663"/>
      <c r="E58" s="619"/>
      <c r="F58" s="626"/>
      <c r="G58" s="658"/>
      <c r="H58" s="594"/>
      <c r="I58" s="668"/>
      <c r="J58" s="622"/>
      <c r="K58" s="614"/>
      <c r="L58" s="110" t="s">
        <v>481</v>
      </c>
      <c r="M58" s="122" t="s">
        <v>1219</v>
      </c>
      <c r="N58" s="110" t="s">
        <v>1679</v>
      </c>
      <c r="O58" s="34">
        <v>1</v>
      </c>
      <c r="P58" s="54">
        <v>1</v>
      </c>
      <c r="Q58" s="54">
        <v>0</v>
      </c>
      <c r="R58" s="308">
        <f t="shared" si="13"/>
        <v>0</v>
      </c>
      <c r="S58" s="54">
        <v>1</v>
      </c>
      <c r="T58" s="308">
        <f t="shared" si="14"/>
        <v>1</v>
      </c>
      <c r="U58" s="54">
        <v>0</v>
      </c>
      <c r="V58" s="310">
        <f t="shared" si="15"/>
        <v>0</v>
      </c>
      <c r="W58" s="41">
        <v>0</v>
      </c>
      <c r="X58" s="317">
        <f t="shared" si="16"/>
        <v>0</v>
      </c>
      <c r="Y58" s="48">
        <v>0</v>
      </c>
      <c r="Z58" s="54">
        <v>0</v>
      </c>
      <c r="AA58" s="54">
        <v>0</v>
      </c>
      <c r="AB58" s="43">
        <v>0</v>
      </c>
      <c r="AC58" s="247" t="str">
        <f t="shared" si="2"/>
        <v xml:space="preserve"> -</v>
      </c>
      <c r="AD58" s="337" t="str">
        <f t="shared" si="3"/>
        <v xml:space="preserve"> -</v>
      </c>
      <c r="AE58" s="248">
        <f t="shared" si="4"/>
        <v>0</v>
      </c>
      <c r="AF58" s="337">
        <f t="shared" si="5"/>
        <v>0</v>
      </c>
      <c r="AG58" s="248" t="str">
        <f t="shared" si="6"/>
        <v xml:space="preserve"> -</v>
      </c>
      <c r="AH58" s="337" t="str">
        <f t="shared" si="7"/>
        <v xml:space="preserve"> -</v>
      </c>
      <c r="AI58" s="248" t="str">
        <f t="shared" si="8"/>
        <v xml:space="preserve"> -</v>
      </c>
      <c r="AJ58" s="337" t="str">
        <f t="shared" si="9"/>
        <v xml:space="preserve"> -</v>
      </c>
      <c r="AK58" s="503">
        <f t="shared" si="41"/>
        <v>0</v>
      </c>
      <c r="AL58" s="498">
        <f t="shared" si="11"/>
        <v>0</v>
      </c>
      <c r="AM58" s="493">
        <f t="shared" si="12"/>
        <v>0</v>
      </c>
      <c r="AN58" s="48">
        <v>0</v>
      </c>
      <c r="AO58" s="54">
        <v>0</v>
      </c>
      <c r="AP58" s="54">
        <v>0</v>
      </c>
      <c r="AQ58" s="116" t="str">
        <f t="shared" si="18"/>
        <v xml:space="preserve"> -</v>
      </c>
      <c r="AR58" s="277" t="str">
        <f t="shared" si="19"/>
        <v xml:space="preserve"> -</v>
      </c>
      <c r="AS58" s="49">
        <v>170000</v>
      </c>
      <c r="AT58" s="54">
        <v>0</v>
      </c>
      <c r="AU58" s="54">
        <v>0</v>
      </c>
      <c r="AV58" s="116">
        <f t="shared" si="20"/>
        <v>0</v>
      </c>
      <c r="AW58" s="277" t="str">
        <f t="shared" si="21"/>
        <v xml:space="preserve"> -</v>
      </c>
      <c r="AX58" s="48">
        <v>0</v>
      </c>
      <c r="AY58" s="54">
        <v>0</v>
      </c>
      <c r="AZ58" s="54">
        <v>0</v>
      </c>
      <c r="BA58" s="116" t="str">
        <f t="shared" si="22"/>
        <v xml:space="preserve"> -</v>
      </c>
      <c r="BB58" s="277" t="str">
        <f t="shared" si="23"/>
        <v xml:space="preserve"> -</v>
      </c>
      <c r="BC58" s="49">
        <v>0</v>
      </c>
      <c r="BD58" s="54">
        <v>0</v>
      </c>
      <c r="BE58" s="54">
        <v>0</v>
      </c>
      <c r="BF58" s="116" t="str">
        <f t="shared" si="24"/>
        <v xml:space="preserve"> -</v>
      </c>
      <c r="BG58" s="277" t="str">
        <f t="shared" si="25"/>
        <v xml:space="preserve"> -</v>
      </c>
      <c r="BH58" s="240">
        <f t="shared" si="26"/>
        <v>170000</v>
      </c>
      <c r="BI58" s="236">
        <f t="shared" si="27"/>
        <v>0</v>
      </c>
      <c r="BJ58" s="236">
        <f t="shared" si="28"/>
        <v>0</v>
      </c>
      <c r="BK58" s="381">
        <f t="shared" si="29"/>
        <v>0</v>
      </c>
      <c r="BL58" s="277" t="str">
        <f t="shared" si="30"/>
        <v xml:space="preserve"> -</v>
      </c>
      <c r="BM58" s="451" t="s">
        <v>1498</v>
      </c>
      <c r="BN58" s="195" t="s">
        <v>1206</v>
      </c>
      <c r="BO58" s="96" t="s">
        <v>1954</v>
      </c>
    </row>
    <row r="59" spans="2:67" ht="45.75" customHeight="1">
      <c r="B59" s="649"/>
      <c r="C59" s="645"/>
      <c r="D59" s="663"/>
      <c r="E59" s="619"/>
      <c r="F59" s="626" t="s">
        <v>496</v>
      </c>
      <c r="G59" s="591">
        <v>15</v>
      </c>
      <c r="H59" s="591">
        <v>4</v>
      </c>
      <c r="I59" s="589">
        <f>+H59-G59</f>
        <v>-11</v>
      </c>
      <c r="J59" s="622"/>
      <c r="K59" s="614"/>
      <c r="L59" s="110" t="s">
        <v>482</v>
      </c>
      <c r="M59" s="122">
        <v>2210326</v>
      </c>
      <c r="N59" s="110" t="s">
        <v>1680</v>
      </c>
      <c r="O59" s="37">
        <v>0</v>
      </c>
      <c r="P59" s="79">
        <v>1</v>
      </c>
      <c r="Q59" s="79">
        <v>1</v>
      </c>
      <c r="R59" s="308">
        <v>0.25</v>
      </c>
      <c r="S59" s="79">
        <v>1</v>
      </c>
      <c r="T59" s="308">
        <v>0.25</v>
      </c>
      <c r="U59" s="79">
        <v>1</v>
      </c>
      <c r="V59" s="310">
        <v>0.25</v>
      </c>
      <c r="W59" s="116">
        <v>1</v>
      </c>
      <c r="X59" s="317">
        <v>0.25</v>
      </c>
      <c r="Y59" s="233">
        <v>0</v>
      </c>
      <c r="Z59" s="79">
        <v>0</v>
      </c>
      <c r="AA59" s="79">
        <v>0</v>
      </c>
      <c r="AB59" s="65">
        <v>0</v>
      </c>
      <c r="AC59" s="247">
        <f t="shared" si="2"/>
        <v>0</v>
      </c>
      <c r="AD59" s="337">
        <f t="shared" si="3"/>
        <v>0</v>
      </c>
      <c r="AE59" s="248">
        <f t="shared" si="4"/>
        <v>0</v>
      </c>
      <c r="AF59" s="337">
        <f t="shared" si="5"/>
        <v>0</v>
      </c>
      <c r="AG59" s="248">
        <f t="shared" si="6"/>
        <v>0</v>
      </c>
      <c r="AH59" s="337">
        <f t="shared" si="7"/>
        <v>0</v>
      </c>
      <c r="AI59" s="248">
        <f t="shared" si="8"/>
        <v>0</v>
      </c>
      <c r="AJ59" s="337">
        <f t="shared" si="9"/>
        <v>0</v>
      </c>
      <c r="AK59" s="503">
        <f t="shared" si="10"/>
        <v>0</v>
      </c>
      <c r="AL59" s="498">
        <f t="shared" si="11"/>
        <v>0</v>
      </c>
      <c r="AM59" s="493">
        <f t="shared" si="12"/>
        <v>0</v>
      </c>
      <c r="AN59" s="48">
        <v>273292</v>
      </c>
      <c r="AO59" s="54">
        <v>0</v>
      </c>
      <c r="AP59" s="54">
        <v>0</v>
      </c>
      <c r="AQ59" s="116">
        <f t="shared" si="18"/>
        <v>0</v>
      </c>
      <c r="AR59" s="277" t="str">
        <f t="shared" si="19"/>
        <v xml:space="preserve"> -</v>
      </c>
      <c r="AS59" s="49">
        <v>5000</v>
      </c>
      <c r="AT59" s="54">
        <v>0</v>
      </c>
      <c r="AU59" s="54">
        <v>0</v>
      </c>
      <c r="AV59" s="116">
        <f t="shared" si="20"/>
        <v>0</v>
      </c>
      <c r="AW59" s="277" t="str">
        <f t="shared" si="21"/>
        <v xml:space="preserve"> -</v>
      </c>
      <c r="AX59" s="48">
        <v>10920</v>
      </c>
      <c r="AY59" s="54">
        <v>0</v>
      </c>
      <c r="AZ59" s="54">
        <v>0</v>
      </c>
      <c r="BA59" s="116">
        <f t="shared" si="22"/>
        <v>0</v>
      </c>
      <c r="BB59" s="277" t="str">
        <f t="shared" si="23"/>
        <v xml:space="preserve"> -</v>
      </c>
      <c r="BC59" s="49">
        <v>11412</v>
      </c>
      <c r="BD59" s="54">
        <v>0</v>
      </c>
      <c r="BE59" s="54">
        <v>0</v>
      </c>
      <c r="BF59" s="116">
        <f t="shared" si="24"/>
        <v>0</v>
      </c>
      <c r="BG59" s="277" t="str">
        <f t="shared" si="25"/>
        <v xml:space="preserve"> -</v>
      </c>
      <c r="BH59" s="240">
        <f t="shared" si="26"/>
        <v>300624</v>
      </c>
      <c r="BI59" s="236">
        <f t="shared" si="27"/>
        <v>0</v>
      </c>
      <c r="BJ59" s="236">
        <f t="shared" si="28"/>
        <v>0</v>
      </c>
      <c r="BK59" s="381">
        <f t="shared" si="29"/>
        <v>0</v>
      </c>
      <c r="BL59" s="277" t="str">
        <f t="shared" si="30"/>
        <v xml:space="preserve"> -</v>
      </c>
      <c r="BM59" s="451" t="s">
        <v>1498</v>
      </c>
      <c r="BN59" s="195" t="s">
        <v>1206</v>
      </c>
      <c r="BO59" s="96" t="s">
        <v>1954</v>
      </c>
    </row>
    <row r="60" spans="2:67" ht="30" customHeight="1">
      <c r="B60" s="649"/>
      <c r="C60" s="645"/>
      <c r="D60" s="663"/>
      <c r="E60" s="619"/>
      <c r="F60" s="626"/>
      <c r="G60" s="591"/>
      <c r="H60" s="591"/>
      <c r="I60" s="589"/>
      <c r="J60" s="622"/>
      <c r="K60" s="614"/>
      <c r="L60" s="110" t="s">
        <v>483</v>
      </c>
      <c r="M60" s="122">
        <v>2210899</v>
      </c>
      <c r="N60" s="110" t="s">
        <v>1681</v>
      </c>
      <c r="O60" s="37">
        <v>1</v>
      </c>
      <c r="P60" s="79">
        <v>1</v>
      </c>
      <c r="Q60" s="79">
        <v>1</v>
      </c>
      <c r="R60" s="308">
        <v>0.25</v>
      </c>
      <c r="S60" s="79">
        <v>1</v>
      </c>
      <c r="T60" s="308">
        <v>0.25</v>
      </c>
      <c r="U60" s="79">
        <v>1</v>
      </c>
      <c r="V60" s="310">
        <v>0.25</v>
      </c>
      <c r="W60" s="116">
        <v>1</v>
      </c>
      <c r="X60" s="317">
        <v>0.25</v>
      </c>
      <c r="Y60" s="233">
        <v>1</v>
      </c>
      <c r="Z60" s="79">
        <v>0.5</v>
      </c>
      <c r="AA60" s="79">
        <v>0</v>
      </c>
      <c r="AB60" s="65">
        <v>0</v>
      </c>
      <c r="AC60" s="247">
        <f t="shared" si="2"/>
        <v>1</v>
      </c>
      <c r="AD60" s="337">
        <f t="shared" si="3"/>
        <v>1</v>
      </c>
      <c r="AE60" s="248">
        <f t="shared" si="4"/>
        <v>0.5</v>
      </c>
      <c r="AF60" s="337">
        <f t="shared" si="5"/>
        <v>0.5</v>
      </c>
      <c r="AG60" s="248">
        <f t="shared" si="6"/>
        <v>0</v>
      </c>
      <c r="AH60" s="337">
        <f t="shared" si="7"/>
        <v>0</v>
      </c>
      <c r="AI60" s="248">
        <f t="shared" si="8"/>
        <v>0</v>
      </c>
      <c r="AJ60" s="337">
        <f t="shared" si="9"/>
        <v>0</v>
      </c>
      <c r="AK60" s="503">
        <f t="shared" si="10"/>
        <v>0.375</v>
      </c>
      <c r="AL60" s="498">
        <f t="shared" si="11"/>
        <v>0.375</v>
      </c>
      <c r="AM60" s="493">
        <f t="shared" si="12"/>
        <v>0.375</v>
      </c>
      <c r="AN60" s="48">
        <v>741905</v>
      </c>
      <c r="AO60" s="54">
        <v>693313</v>
      </c>
      <c r="AP60" s="54">
        <v>0</v>
      </c>
      <c r="AQ60" s="116">
        <f t="shared" si="18"/>
        <v>0.93450374374077538</v>
      </c>
      <c r="AR60" s="277" t="str">
        <f t="shared" si="19"/>
        <v xml:space="preserve"> -</v>
      </c>
      <c r="AS60" s="49">
        <v>1180000</v>
      </c>
      <c r="AT60" s="54">
        <v>998550</v>
      </c>
      <c r="AU60" s="54">
        <v>0</v>
      </c>
      <c r="AV60" s="116">
        <f t="shared" si="20"/>
        <v>0.846228813559322</v>
      </c>
      <c r="AW60" s="277" t="str">
        <f t="shared" si="21"/>
        <v xml:space="preserve"> -</v>
      </c>
      <c r="AX60" s="48">
        <v>0</v>
      </c>
      <c r="AY60" s="54">
        <v>0</v>
      </c>
      <c r="AZ60" s="54">
        <v>0</v>
      </c>
      <c r="BA60" s="116" t="str">
        <f t="shared" si="22"/>
        <v xml:space="preserve"> -</v>
      </c>
      <c r="BB60" s="277" t="str">
        <f t="shared" si="23"/>
        <v xml:space="preserve"> -</v>
      </c>
      <c r="BC60" s="49">
        <v>0</v>
      </c>
      <c r="BD60" s="54">
        <v>0</v>
      </c>
      <c r="BE60" s="54">
        <v>0</v>
      </c>
      <c r="BF60" s="116" t="str">
        <f t="shared" si="24"/>
        <v xml:space="preserve"> -</v>
      </c>
      <c r="BG60" s="277" t="str">
        <f t="shared" si="25"/>
        <v xml:space="preserve"> -</v>
      </c>
      <c r="BH60" s="240">
        <f t="shared" si="26"/>
        <v>1921905</v>
      </c>
      <c r="BI60" s="236">
        <f t="shared" si="27"/>
        <v>1691863</v>
      </c>
      <c r="BJ60" s="236">
        <f t="shared" si="28"/>
        <v>0</v>
      </c>
      <c r="BK60" s="381">
        <f t="shared" si="29"/>
        <v>0.88030521799984907</v>
      </c>
      <c r="BL60" s="277" t="str">
        <f t="shared" si="30"/>
        <v xml:space="preserve"> -</v>
      </c>
      <c r="BM60" s="451" t="s">
        <v>1498</v>
      </c>
      <c r="BN60" s="195" t="s">
        <v>1206</v>
      </c>
      <c r="BO60" s="96" t="s">
        <v>1954</v>
      </c>
    </row>
    <row r="61" spans="2:67" ht="45.75" customHeight="1">
      <c r="B61" s="649"/>
      <c r="C61" s="645"/>
      <c r="D61" s="663"/>
      <c r="E61" s="619"/>
      <c r="F61" s="626"/>
      <c r="G61" s="591"/>
      <c r="H61" s="591"/>
      <c r="I61" s="589"/>
      <c r="J61" s="622"/>
      <c r="K61" s="614"/>
      <c r="L61" s="110" t="s">
        <v>484</v>
      </c>
      <c r="M61" s="122">
        <v>2210013</v>
      </c>
      <c r="N61" s="110" t="s">
        <v>1682</v>
      </c>
      <c r="O61" s="34">
        <v>1</v>
      </c>
      <c r="P61" s="54">
        <v>1</v>
      </c>
      <c r="Q61" s="54">
        <v>1</v>
      </c>
      <c r="R61" s="308">
        <v>0.25</v>
      </c>
      <c r="S61" s="54">
        <v>1</v>
      </c>
      <c r="T61" s="308">
        <v>0.25</v>
      </c>
      <c r="U61" s="54">
        <v>1</v>
      </c>
      <c r="V61" s="310">
        <v>0.25</v>
      </c>
      <c r="W61" s="41">
        <v>1</v>
      </c>
      <c r="X61" s="317">
        <v>0.25</v>
      </c>
      <c r="Y61" s="48">
        <v>0.7</v>
      </c>
      <c r="Z61" s="54">
        <v>0.1</v>
      </c>
      <c r="AA61" s="54">
        <v>0</v>
      </c>
      <c r="AB61" s="43">
        <v>0</v>
      </c>
      <c r="AC61" s="247">
        <f t="shared" si="2"/>
        <v>0.7</v>
      </c>
      <c r="AD61" s="337">
        <f t="shared" si="3"/>
        <v>0.7</v>
      </c>
      <c r="AE61" s="248">
        <f t="shared" si="4"/>
        <v>0.1</v>
      </c>
      <c r="AF61" s="337">
        <f t="shared" si="5"/>
        <v>0.1</v>
      </c>
      <c r="AG61" s="248">
        <f t="shared" si="6"/>
        <v>0</v>
      </c>
      <c r="AH61" s="337">
        <f t="shared" si="7"/>
        <v>0</v>
      </c>
      <c r="AI61" s="248">
        <f t="shared" si="8"/>
        <v>0</v>
      </c>
      <c r="AJ61" s="337">
        <f t="shared" si="9"/>
        <v>0</v>
      </c>
      <c r="AK61" s="503">
        <f t="shared" si="10"/>
        <v>0.19999999999999998</v>
      </c>
      <c r="AL61" s="498">
        <f t="shared" si="11"/>
        <v>0.19999999999999998</v>
      </c>
      <c r="AM61" s="493">
        <f t="shared" si="12"/>
        <v>0.19999999999999998</v>
      </c>
      <c r="AN61" s="48">
        <v>42687</v>
      </c>
      <c r="AO61" s="54">
        <v>42687</v>
      </c>
      <c r="AP61" s="54">
        <v>0</v>
      </c>
      <c r="AQ61" s="116">
        <f t="shared" si="18"/>
        <v>1</v>
      </c>
      <c r="AR61" s="277" t="str">
        <f t="shared" si="19"/>
        <v xml:space="preserve"> -</v>
      </c>
      <c r="AS61" s="49">
        <v>60000</v>
      </c>
      <c r="AT61" s="54">
        <v>0</v>
      </c>
      <c r="AU61" s="54">
        <v>0</v>
      </c>
      <c r="AV61" s="116">
        <f t="shared" si="20"/>
        <v>0</v>
      </c>
      <c r="AW61" s="277" t="str">
        <f t="shared" si="21"/>
        <v xml:space="preserve"> -</v>
      </c>
      <c r="AX61" s="48">
        <v>559893</v>
      </c>
      <c r="AY61" s="54">
        <v>0</v>
      </c>
      <c r="AZ61" s="54">
        <v>0</v>
      </c>
      <c r="BA61" s="116">
        <f t="shared" si="22"/>
        <v>0</v>
      </c>
      <c r="BB61" s="277" t="str">
        <f t="shared" si="23"/>
        <v xml:space="preserve"> -</v>
      </c>
      <c r="BC61" s="49">
        <v>595286</v>
      </c>
      <c r="BD61" s="54">
        <v>0</v>
      </c>
      <c r="BE61" s="54">
        <v>0</v>
      </c>
      <c r="BF61" s="116">
        <f t="shared" si="24"/>
        <v>0</v>
      </c>
      <c r="BG61" s="277" t="str">
        <f t="shared" si="25"/>
        <v xml:space="preserve"> -</v>
      </c>
      <c r="BH61" s="240">
        <f t="shared" si="26"/>
        <v>1257866</v>
      </c>
      <c r="BI61" s="236">
        <f t="shared" si="27"/>
        <v>42687</v>
      </c>
      <c r="BJ61" s="236">
        <f t="shared" si="28"/>
        <v>0</v>
      </c>
      <c r="BK61" s="381">
        <f t="shared" si="29"/>
        <v>3.3936047241916067E-2</v>
      </c>
      <c r="BL61" s="277" t="str">
        <f t="shared" si="30"/>
        <v xml:space="preserve"> -</v>
      </c>
      <c r="BM61" s="451" t="s">
        <v>1498</v>
      </c>
      <c r="BN61" s="195" t="s">
        <v>1206</v>
      </c>
      <c r="BO61" s="96" t="s">
        <v>1954</v>
      </c>
    </row>
    <row r="62" spans="2:67" ht="30" customHeight="1" thickBot="1">
      <c r="B62" s="649"/>
      <c r="C62" s="645"/>
      <c r="D62" s="664"/>
      <c r="E62" s="620"/>
      <c r="F62" s="627"/>
      <c r="G62" s="593"/>
      <c r="H62" s="593"/>
      <c r="I62" s="590"/>
      <c r="J62" s="625"/>
      <c r="K62" s="617"/>
      <c r="L62" s="114" t="s">
        <v>485</v>
      </c>
      <c r="M62" s="9">
        <v>2210900</v>
      </c>
      <c r="N62" s="114" t="s">
        <v>1683</v>
      </c>
      <c r="O62" s="39">
        <v>20</v>
      </c>
      <c r="P62" s="86">
        <v>20</v>
      </c>
      <c r="Q62" s="86">
        <v>0</v>
      </c>
      <c r="R62" s="318">
        <f t="shared" si="13"/>
        <v>0</v>
      </c>
      <c r="S62" s="86">
        <v>7</v>
      </c>
      <c r="T62" s="318">
        <f t="shared" si="14"/>
        <v>0.35</v>
      </c>
      <c r="U62" s="86">
        <v>7</v>
      </c>
      <c r="V62" s="319">
        <f t="shared" si="15"/>
        <v>0.35</v>
      </c>
      <c r="W62" s="45">
        <v>6</v>
      </c>
      <c r="X62" s="320">
        <f t="shared" si="16"/>
        <v>0.3</v>
      </c>
      <c r="Y62" s="56">
        <v>0</v>
      </c>
      <c r="Z62" s="86">
        <v>0</v>
      </c>
      <c r="AA62" s="86">
        <v>0</v>
      </c>
      <c r="AB62" s="64">
        <v>0</v>
      </c>
      <c r="AC62" s="245" t="str">
        <f t="shared" si="2"/>
        <v xml:space="preserve"> -</v>
      </c>
      <c r="AD62" s="340" t="str">
        <f t="shared" si="3"/>
        <v xml:space="preserve"> -</v>
      </c>
      <c r="AE62" s="246">
        <f t="shared" si="4"/>
        <v>0</v>
      </c>
      <c r="AF62" s="340">
        <f t="shared" si="5"/>
        <v>0</v>
      </c>
      <c r="AG62" s="246">
        <f t="shared" si="6"/>
        <v>0</v>
      </c>
      <c r="AH62" s="340">
        <f t="shared" si="7"/>
        <v>0</v>
      </c>
      <c r="AI62" s="246">
        <f t="shared" si="8"/>
        <v>0</v>
      </c>
      <c r="AJ62" s="340">
        <f t="shared" si="9"/>
        <v>0</v>
      </c>
      <c r="AK62" s="504">
        <f t="shared" ref="AK62" si="42">+SUM(Y62:AB62)/P62</f>
        <v>0</v>
      </c>
      <c r="AL62" s="499">
        <f t="shared" si="11"/>
        <v>0</v>
      </c>
      <c r="AM62" s="494">
        <f t="shared" si="12"/>
        <v>0</v>
      </c>
      <c r="AN62" s="56">
        <v>0</v>
      </c>
      <c r="AO62" s="86">
        <v>0</v>
      </c>
      <c r="AP62" s="86">
        <v>0</v>
      </c>
      <c r="AQ62" s="137" t="str">
        <f t="shared" si="18"/>
        <v xml:space="preserve"> -</v>
      </c>
      <c r="AR62" s="284" t="str">
        <f t="shared" si="19"/>
        <v xml:space="preserve"> -</v>
      </c>
      <c r="AS62" s="57">
        <v>0</v>
      </c>
      <c r="AT62" s="86">
        <v>0</v>
      </c>
      <c r="AU62" s="86">
        <v>0</v>
      </c>
      <c r="AV62" s="137" t="str">
        <f t="shared" si="20"/>
        <v xml:space="preserve"> -</v>
      </c>
      <c r="AW62" s="284" t="str">
        <f t="shared" si="21"/>
        <v xml:space="preserve"> -</v>
      </c>
      <c r="AX62" s="56">
        <v>70981</v>
      </c>
      <c r="AY62" s="86">
        <v>0</v>
      </c>
      <c r="AZ62" s="86">
        <v>0</v>
      </c>
      <c r="BA62" s="137">
        <f t="shared" si="22"/>
        <v>0</v>
      </c>
      <c r="BB62" s="284" t="str">
        <f t="shared" si="23"/>
        <v xml:space="preserve"> -</v>
      </c>
      <c r="BC62" s="57">
        <v>74175</v>
      </c>
      <c r="BD62" s="86">
        <v>0</v>
      </c>
      <c r="BE62" s="86">
        <v>0</v>
      </c>
      <c r="BF62" s="137">
        <f t="shared" si="24"/>
        <v>0</v>
      </c>
      <c r="BG62" s="284" t="str">
        <f t="shared" si="25"/>
        <v xml:space="preserve"> -</v>
      </c>
      <c r="BH62" s="241">
        <f t="shared" si="26"/>
        <v>145156</v>
      </c>
      <c r="BI62" s="242">
        <f t="shared" si="27"/>
        <v>0</v>
      </c>
      <c r="BJ62" s="242">
        <f t="shared" si="28"/>
        <v>0</v>
      </c>
      <c r="BK62" s="382">
        <f t="shared" si="29"/>
        <v>0</v>
      </c>
      <c r="BL62" s="284" t="str">
        <f t="shared" si="30"/>
        <v xml:space="preserve"> -</v>
      </c>
      <c r="BM62" s="453" t="s">
        <v>1498</v>
      </c>
      <c r="BN62" s="196" t="s">
        <v>1206</v>
      </c>
      <c r="BO62" s="97" t="s">
        <v>1954</v>
      </c>
    </row>
    <row r="63" spans="2:67" ht="15" customHeight="1" thickBot="1">
      <c r="B63" s="649"/>
      <c r="C63" s="646"/>
      <c r="D63" s="170"/>
      <c r="E63" s="11"/>
      <c r="F63" s="12"/>
      <c r="G63" s="10"/>
      <c r="H63" s="10"/>
      <c r="I63" s="478"/>
      <c r="J63" s="75"/>
      <c r="K63" s="74"/>
      <c r="L63" s="76"/>
      <c r="M63" s="74"/>
      <c r="N63" s="76"/>
      <c r="O63" s="75"/>
      <c r="P63" s="226">
        <v>0</v>
      </c>
      <c r="Q63" s="226">
        <v>0</v>
      </c>
      <c r="R63" s="261">
        <f>+AVERAGE(R11:R62)</f>
        <v>0.19529848101534195</v>
      </c>
      <c r="S63" s="226">
        <v>0</v>
      </c>
      <c r="T63" s="261">
        <f t="shared" ref="T63:X63" si="43">+AVERAGE(T11:T62)</f>
        <v>0.28529521547193493</v>
      </c>
      <c r="U63" s="226">
        <v>0</v>
      </c>
      <c r="V63" s="261">
        <f t="shared" si="43"/>
        <v>0.27223985632391468</v>
      </c>
      <c r="W63" s="226">
        <v>0</v>
      </c>
      <c r="X63" s="261">
        <f t="shared" si="43"/>
        <v>0.24716644718880848</v>
      </c>
      <c r="Y63" s="226"/>
      <c r="Z63" s="226"/>
      <c r="AA63" s="226"/>
      <c r="AB63" s="226"/>
      <c r="AC63" s="74"/>
      <c r="AD63" s="417">
        <f t="shared" ref="AD63:AJ63" si="44">+AVERAGE(AD11:AD62)</f>
        <v>0.77423177806794397</v>
      </c>
      <c r="AE63" s="417"/>
      <c r="AF63" s="417">
        <f t="shared" si="44"/>
        <v>0.36043017679918221</v>
      </c>
      <c r="AG63" s="417"/>
      <c r="AH63" s="417">
        <f t="shared" si="44"/>
        <v>0</v>
      </c>
      <c r="AI63" s="417"/>
      <c r="AJ63" s="417">
        <f t="shared" si="44"/>
        <v>0</v>
      </c>
      <c r="AK63" s="507"/>
      <c r="AL63" s="417">
        <f>+AVERAGE(AL11:AL62)</f>
        <v>0.24933552166459891</v>
      </c>
      <c r="AM63" s="488"/>
      <c r="AN63" s="77"/>
      <c r="AO63" s="77"/>
      <c r="AP63" s="77"/>
      <c r="AQ63" s="77"/>
      <c r="AR63" s="77"/>
      <c r="AS63" s="77"/>
      <c r="AT63" s="77"/>
      <c r="AU63" s="77"/>
      <c r="AV63" s="77"/>
      <c r="AW63" s="77"/>
      <c r="AX63" s="77"/>
      <c r="AY63" s="77"/>
      <c r="AZ63" s="77"/>
      <c r="BA63" s="77"/>
      <c r="BB63" s="77"/>
      <c r="BC63" s="77"/>
      <c r="BD63" s="77"/>
      <c r="BE63" s="77"/>
      <c r="BF63" s="77"/>
      <c r="BG63" s="77"/>
      <c r="BH63" s="78"/>
      <c r="BI63" s="78"/>
      <c r="BJ63" s="78"/>
      <c r="BK63" s="78"/>
      <c r="BL63" s="78"/>
      <c r="BM63" s="458"/>
      <c r="BN63" s="11"/>
      <c r="BO63" s="15"/>
    </row>
    <row r="64" spans="2:67" ht="30" customHeight="1">
      <c r="B64" s="649"/>
      <c r="C64" s="646"/>
      <c r="D64" s="706">
        <f>+RESUMEN!J86</f>
        <v>0.28952863456729072</v>
      </c>
      <c r="E64" s="618" t="s">
        <v>548</v>
      </c>
      <c r="F64" s="629" t="s">
        <v>541</v>
      </c>
      <c r="G64" s="631">
        <v>0.98</v>
      </c>
      <c r="H64" s="631">
        <v>1</v>
      </c>
      <c r="I64" s="686">
        <f>+H64-G64</f>
        <v>2.0000000000000018E-2</v>
      </c>
      <c r="J64" s="624">
        <f>+RESUMEN!J87</f>
        <v>0.45808333333333334</v>
      </c>
      <c r="K64" s="616" t="s">
        <v>549</v>
      </c>
      <c r="L64" s="111" t="s">
        <v>502</v>
      </c>
      <c r="M64" s="127" t="s">
        <v>1992</v>
      </c>
      <c r="N64" s="111" t="s">
        <v>1684</v>
      </c>
      <c r="O64" s="36">
        <v>0.98</v>
      </c>
      <c r="P64" s="87">
        <v>1</v>
      </c>
      <c r="Q64" s="87">
        <v>1</v>
      </c>
      <c r="R64" s="307">
        <v>0.25</v>
      </c>
      <c r="S64" s="87">
        <v>1</v>
      </c>
      <c r="T64" s="307">
        <v>0.25</v>
      </c>
      <c r="U64" s="87">
        <v>1</v>
      </c>
      <c r="V64" s="309">
        <v>0.25</v>
      </c>
      <c r="W64" s="135">
        <v>1</v>
      </c>
      <c r="X64" s="316">
        <v>0.25</v>
      </c>
      <c r="Y64" s="231">
        <v>0.997</v>
      </c>
      <c r="Z64" s="87" t="s">
        <v>2064</v>
      </c>
      <c r="AA64" s="87">
        <v>0</v>
      </c>
      <c r="AB64" s="68">
        <v>0</v>
      </c>
      <c r="AC64" s="243">
        <f t="shared" si="2"/>
        <v>0.997</v>
      </c>
      <c r="AD64" s="336">
        <f t="shared" si="3"/>
        <v>0.997</v>
      </c>
      <c r="AE64" s="244">
        <f t="shared" si="4"/>
        <v>0.99719999999999998</v>
      </c>
      <c r="AF64" s="336">
        <f t="shared" si="5"/>
        <v>0.99719999999999998</v>
      </c>
      <c r="AG64" s="244">
        <f t="shared" si="6"/>
        <v>0</v>
      </c>
      <c r="AH64" s="336">
        <f t="shared" si="7"/>
        <v>0</v>
      </c>
      <c r="AI64" s="244">
        <f t="shared" si="8"/>
        <v>0</v>
      </c>
      <c r="AJ64" s="336">
        <f t="shared" si="9"/>
        <v>0</v>
      </c>
      <c r="AK64" s="502">
        <f t="shared" si="10"/>
        <v>0.33233333333333331</v>
      </c>
      <c r="AL64" s="497">
        <f t="shared" si="11"/>
        <v>0.33233333333333331</v>
      </c>
      <c r="AM64" s="492">
        <f t="shared" si="12"/>
        <v>0.33233333333333331</v>
      </c>
      <c r="AN64" s="292">
        <v>127990553</v>
      </c>
      <c r="AO64" s="211">
        <v>115609299</v>
      </c>
      <c r="AP64" s="211">
        <v>0</v>
      </c>
      <c r="AQ64" s="135">
        <f t="shared" si="18"/>
        <v>0.9032643135778935</v>
      </c>
      <c r="AR64" s="283" t="str">
        <f t="shared" si="19"/>
        <v xml:space="preserve"> -</v>
      </c>
      <c r="AS64" s="47">
        <v>134893619</v>
      </c>
      <c r="AT64" s="84">
        <v>30927731</v>
      </c>
      <c r="AU64" s="84">
        <v>0</v>
      </c>
      <c r="AV64" s="135">
        <f t="shared" si="20"/>
        <v>0.22927497408161315</v>
      </c>
      <c r="AW64" s="283" t="str">
        <f t="shared" si="21"/>
        <v xml:space="preserve"> -</v>
      </c>
      <c r="AX64" s="46">
        <v>128644999</v>
      </c>
      <c r="AY64" s="84">
        <v>0</v>
      </c>
      <c r="AZ64" s="84">
        <v>0</v>
      </c>
      <c r="BA64" s="135">
        <f t="shared" si="22"/>
        <v>0</v>
      </c>
      <c r="BB64" s="283" t="str">
        <f t="shared" si="23"/>
        <v xml:space="preserve"> -</v>
      </c>
      <c r="BC64" s="47">
        <v>134434023</v>
      </c>
      <c r="BD64" s="84">
        <v>0</v>
      </c>
      <c r="BE64" s="84">
        <v>0</v>
      </c>
      <c r="BF64" s="135">
        <f t="shared" si="24"/>
        <v>0</v>
      </c>
      <c r="BG64" s="283" t="str">
        <f t="shared" si="25"/>
        <v xml:space="preserve"> -</v>
      </c>
      <c r="BH64" s="238">
        <f t="shared" si="26"/>
        <v>525963194</v>
      </c>
      <c r="BI64" s="239">
        <f t="shared" si="27"/>
        <v>146537030</v>
      </c>
      <c r="BJ64" s="239">
        <f t="shared" si="28"/>
        <v>0</v>
      </c>
      <c r="BK64" s="380">
        <f t="shared" si="29"/>
        <v>0.27860700458062848</v>
      </c>
      <c r="BL64" s="283" t="str">
        <f t="shared" si="30"/>
        <v xml:space="preserve"> -</v>
      </c>
      <c r="BM64" s="450" t="s">
        <v>1434</v>
      </c>
      <c r="BN64" s="194" t="s">
        <v>1320</v>
      </c>
      <c r="BO64" s="95" t="s">
        <v>1963</v>
      </c>
    </row>
    <row r="65" spans="2:67" ht="30" customHeight="1">
      <c r="B65" s="649"/>
      <c r="C65" s="646"/>
      <c r="D65" s="707"/>
      <c r="E65" s="619"/>
      <c r="F65" s="626"/>
      <c r="G65" s="594"/>
      <c r="H65" s="594"/>
      <c r="I65" s="592"/>
      <c r="J65" s="622"/>
      <c r="K65" s="614"/>
      <c r="L65" s="110" t="s">
        <v>503</v>
      </c>
      <c r="M65" s="122">
        <v>2210543</v>
      </c>
      <c r="N65" s="110" t="s">
        <v>1685</v>
      </c>
      <c r="O65" s="37">
        <v>1</v>
      </c>
      <c r="P65" s="79">
        <v>1</v>
      </c>
      <c r="Q65" s="79">
        <v>1</v>
      </c>
      <c r="R65" s="308">
        <v>0.25</v>
      </c>
      <c r="S65" s="79">
        <v>1</v>
      </c>
      <c r="T65" s="308">
        <v>0.25</v>
      </c>
      <c r="U65" s="79">
        <v>1</v>
      </c>
      <c r="V65" s="310">
        <v>0.25</v>
      </c>
      <c r="W65" s="116">
        <v>1</v>
      </c>
      <c r="X65" s="317">
        <v>0.25</v>
      </c>
      <c r="Y65" s="233">
        <v>1</v>
      </c>
      <c r="Z65" s="79">
        <v>1</v>
      </c>
      <c r="AA65" s="79">
        <v>0</v>
      </c>
      <c r="AB65" s="65">
        <v>0</v>
      </c>
      <c r="AC65" s="247">
        <f t="shared" si="2"/>
        <v>1</v>
      </c>
      <c r="AD65" s="337">
        <f t="shared" si="3"/>
        <v>1</v>
      </c>
      <c r="AE65" s="248">
        <f t="shared" si="4"/>
        <v>1</v>
      </c>
      <c r="AF65" s="337">
        <f t="shared" si="5"/>
        <v>1</v>
      </c>
      <c r="AG65" s="248">
        <f t="shared" si="6"/>
        <v>0</v>
      </c>
      <c r="AH65" s="337">
        <f t="shared" si="7"/>
        <v>0</v>
      </c>
      <c r="AI65" s="248">
        <f t="shared" si="8"/>
        <v>0</v>
      </c>
      <c r="AJ65" s="337">
        <f t="shared" si="9"/>
        <v>0</v>
      </c>
      <c r="AK65" s="503">
        <f t="shared" si="10"/>
        <v>0.5</v>
      </c>
      <c r="AL65" s="498">
        <f t="shared" si="11"/>
        <v>0.5</v>
      </c>
      <c r="AM65" s="493">
        <f t="shared" si="12"/>
        <v>0.5</v>
      </c>
      <c r="AN65" s="293">
        <v>3046295</v>
      </c>
      <c r="AO65" s="213">
        <v>796590</v>
      </c>
      <c r="AP65" s="213">
        <v>0</v>
      </c>
      <c r="AQ65" s="116">
        <f t="shared" si="18"/>
        <v>0.26149470093999433</v>
      </c>
      <c r="AR65" s="277" t="str">
        <f t="shared" si="19"/>
        <v xml:space="preserve"> -</v>
      </c>
      <c r="AS65" s="49">
        <v>1027445</v>
      </c>
      <c r="AT65" s="54">
        <v>979944</v>
      </c>
      <c r="AU65" s="54">
        <v>0</v>
      </c>
      <c r="AV65" s="116">
        <f t="shared" si="20"/>
        <v>0.95376784158762751</v>
      </c>
      <c r="AW65" s="277" t="str">
        <f t="shared" si="21"/>
        <v xml:space="preserve"> -</v>
      </c>
      <c r="AX65" s="48">
        <v>1004363</v>
      </c>
      <c r="AY65" s="54">
        <v>0</v>
      </c>
      <c r="AZ65" s="54">
        <v>0</v>
      </c>
      <c r="BA65" s="116">
        <f t="shared" si="22"/>
        <v>0</v>
      </c>
      <c r="BB65" s="277" t="str">
        <f t="shared" si="23"/>
        <v xml:space="preserve"> -</v>
      </c>
      <c r="BC65" s="49">
        <v>1049559</v>
      </c>
      <c r="BD65" s="54">
        <v>0</v>
      </c>
      <c r="BE65" s="54">
        <v>0</v>
      </c>
      <c r="BF65" s="116">
        <f t="shared" si="24"/>
        <v>0</v>
      </c>
      <c r="BG65" s="277" t="str">
        <f t="shared" si="25"/>
        <v xml:space="preserve"> -</v>
      </c>
      <c r="BH65" s="240">
        <f t="shared" si="26"/>
        <v>6127662</v>
      </c>
      <c r="BI65" s="236">
        <f t="shared" si="27"/>
        <v>1776534</v>
      </c>
      <c r="BJ65" s="236">
        <f t="shared" si="28"/>
        <v>0</v>
      </c>
      <c r="BK65" s="381">
        <f t="shared" si="29"/>
        <v>0.28992036440652241</v>
      </c>
      <c r="BL65" s="277" t="str">
        <f t="shared" si="30"/>
        <v xml:space="preserve"> -</v>
      </c>
      <c r="BM65" s="451" t="s">
        <v>1434</v>
      </c>
      <c r="BN65" s="195" t="s">
        <v>1320</v>
      </c>
      <c r="BO65" s="96" t="s">
        <v>1963</v>
      </c>
    </row>
    <row r="66" spans="2:67" ht="30" customHeight="1">
      <c r="B66" s="649"/>
      <c r="C66" s="646"/>
      <c r="D66" s="707"/>
      <c r="E66" s="619"/>
      <c r="F66" s="626"/>
      <c r="G66" s="594"/>
      <c r="H66" s="594"/>
      <c r="I66" s="592"/>
      <c r="J66" s="622"/>
      <c r="K66" s="614"/>
      <c r="L66" s="110" t="s">
        <v>504</v>
      </c>
      <c r="M66" s="122" t="s">
        <v>1993</v>
      </c>
      <c r="N66" s="110" t="s">
        <v>1686</v>
      </c>
      <c r="O66" s="37">
        <v>1</v>
      </c>
      <c r="P66" s="79">
        <v>1</v>
      </c>
      <c r="Q66" s="79">
        <v>1</v>
      </c>
      <c r="R66" s="308">
        <v>0.25</v>
      </c>
      <c r="S66" s="79">
        <v>1</v>
      </c>
      <c r="T66" s="308">
        <v>0.25</v>
      </c>
      <c r="U66" s="79">
        <v>1</v>
      </c>
      <c r="V66" s="310">
        <v>0.25</v>
      </c>
      <c r="W66" s="116">
        <v>1</v>
      </c>
      <c r="X66" s="317">
        <v>0.25</v>
      </c>
      <c r="Y66" s="233">
        <v>1</v>
      </c>
      <c r="Z66" s="79">
        <v>1</v>
      </c>
      <c r="AA66" s="79">
        <v>0</v>
      </c>
      <c r="AB66" s="65">
        <v>0</v>
      </c>
      <c r="AC66" s="247">
        <f t="shared" si="2"/>
        <v>1</v>
      </c>
      <c r="AD66" s="337">
        <f t="shared" si="3"/>
        <v>1</v>
      </c>
      <c r="AE66" s="248">
        <f t="shared" si="4"/>
        <v>1</v>
      </c>
      <c r="AF66" s="337">
        <f t="shared" si="5"/>
        <v>1</v>
      </c>
      <c r="AG66" s="248">
        <f t="shared" si="6"/>
        <v>0</v>
      </c>
      <c r="AH66" s="337">
        <f t="shared" si="7"/>
        <v>0</v>
      </c>
      <c r="AI66" s="248">
        <f t="shared" si="8"/>
        <v>0</v>
      </c>
      <c r="AJ66" s="337">
        <f t="shared" si="9"/>
        <v>0</v>
      </c>
      <c r="AK66" s="503">
        <f t="shared" si="10"/>
        <v>0.5</v>
      </c>
      <c r="AL66" s="498">
        <f t="shared" si="11"/>
        <v>0.5</v>
      </c>
      <c r="AM66" s="493">
        <f t="shared" si="12"/>
        <v>0.5</v>
      </c>
      <c r="AN66" s="293">
        <v>749379</v>
      </c>
      <c r="AO66" s="213">
        <v>669950</v>
      </c>
      <c r="AP66" s="213">
        <v>0</v>
      </c>
      <c r="AQ66" s="116">
        <f t="shared" si="18"/>
        <v>0.89400690438349617</v>
      </c>
      <c r="AR66" s="277" t="str">
        <f t="shared" si="19"/>
        <v xml:space="preserve"> -</v>
      </c>
      <c r="AS66" s="49">
        <v>891623</v>
      </c>
      <c r="AT66" s="54">
        <v>380169</v>
      </c>
      <c r="AU66" s="54">
        <v>0</v>
      </c>
      <c r="AV66" s="116">
        <f t="shared" si="20"/>
        <v>0.42637863760804734</v>
      </c>
      <c r="AW66" s="277" t="str">
        <f t="shared" si="21"/>
        <v xml:space="preserve"> -</v>
      </c>
      <c r="AX66" s="48">
        <v>349448</v>
      </c>
      <c r="AY66" s="54">
        <v>0</v>
      </c>
      <c r="AZ66" s="54">
        <v>0</v>
      </c>
      <c r="BA66" s="116">
        <f t="shared" si="22"/>
        <v>0</v>
      </c>
      <c r="BB66" s="277" t="str">
        <f t="shared" si="23"/>
        <v xml:space="preserve"> -</v>
      </c>
      <c r="BC66" s="49">
        <v>365173</v>
      </c>
      <c r="BD66" s="54">
        <v>0</v>
      </c>
      <c r="BE66" s="54">
        <v>0</v>
      </c>
      <c r="BF66" s="116">
        <f t="shared" si="24"/>
        <v>0</v>
      </c>
      <c r="BG66" s="277" t="str">
        <f t="shared" si="25"/>
        <v xml:space="preserve"> -</v>
      </c>
      <c r="BH66" s="240">
        <f t="shared" si="26"/>
        <v>2355623</v>
      </c>
      <c r="BI66" s="236">
        <f t="shared" si="27"/>
        <v>1050119</v>
      </c>
      <c r="BJ66" s="236">
        <f t="shared" si="28"/>
        <v>0</v>
      </c>
      <c r="BK66" s="381">
        <f t="shared" si="29"/>
        <v>0.44579247188535687</v>
      </c>
      <c r="BL66" s="277" t="str">
        <f t="shared" si="30"/>
        <v xml:space="preserve"> -</v>
      </c>
      <c r="BM66" s="451" t="s">
        <v>1434</v>
      </c>
      <c r="BN66" s="195" t="s">
        <v>1320</v>
      </c>
      <c r="BO66" s="96" t="s">
        <v>1963</v>
      </c>
    </row>
    <row r="67" spans="2:67" ht="30" customHeight="1" thickBot="1">
      <c r="B67" s="649"/>
      <c r="C67" s="646"/>
      <c r="D67" s="707"/>
      <c r="E67" s="619"/>
      <c r="F67" s="626"/>
      <c r="G67" s="594"/>
      <c r="H67" s="594"/>
      <c r="I67" s="592"/>
      <c r="J67" s="625"/>
      <c r="K67" s="617"/>
      <c r="L67" s="114" t="s">
        <v>505</v>
      </c>
      <c r="M67" s="109">
        <v>2210289</v>
      </c>
      <c r="N67" s="114" t="s">
        <v>1687</v>
      </c>
      <c r="O67" s="62">
        <v>1</v>
      </c>
      <c r="P67" s="102">
        <v>1</v>
      </c>
      <c r="Q67" s="102">
        <v>1</v>
      </c>
      <c r="R67" s="318">
        <v>0.25</v>
      </c>
      <c r="S67" s="102">
        <v>1</v>
      </c>
      <c r="T67" s="318">
        <v>0.25</v>
      </c>
      <c r="U67" s="102">
        <v>1</v>
      </c>
      <c r="V67" s="319">
        <v>0.25</v>
      </c>
      <c r="W67" s="137">
        <v>1</v>
      </c>
      <c r="X67" s="320">
        <v>0.25</v>
      </c>
      <c r="Y67" s="232">
        <v>1</v>
      </c>
      <c r="Z67" s="102">
        <v>1</v>
      </c>
      <c r="AA67" s="102">
        <v>0</v>
      </c>
      <c r="AB67" s="67">
        <v>0</v>
      </c>
      <c r="AC67" s="245">
        <f t="shared" si="2"/>
        <v>1</v>
      </c>
      <c r="AD67" s="340">
        <f t="shared" si="3"/>
        <v>1</v>
      </c>
      <c r="AE67" s="246">
        <f t="shared" si="4"/>
        <v>1</v>
      </c>
      <c r="AF67" s="340">
        <f t="shared" si="5"/>
        <v>1</v>
      </c>
      <c r="AG67" s="246">
        <f t="shared" si="6"/>
        <v>0</v>
      </c>
      <c r="AH67" s="340">
        <f t="shared" si="7"/>
        <v>0</v>
      </c>
      <c r="AI67" s="246">
        <f t="shared" si="8"/>
        <v>0</v>
      </c>
      <c r="AJ67" s="340">
        <f t="shared" si="9"/>
        <v>0</v>
      </c>
      <c r="AK67" s="504">
        <f t="shared" si="10"/>
        <v>0.5</v>
      </c>
      <c r="AL67" s="499">
        <f t="shared" si="11"/>
        <v>0.5</v>
      </c>
      <c r="AM67" s="494">
        <f t="shared" si="12"/>
        <v>0.5</v>
      </c>
      <c r="AN67" s="294">
        <v>238060</v>
      </c>
      <c r="AO67" s="216">
        <v>159909</v>
      </c>
      <c r="AP67" s="216">
        <v>0</v>
      </c>
      <c r="AQ67" s="137">
        <f t="shared" si="18"/>
        <v>0.67171721414769381</v>
      </c>
      <c r="AR67" s="284" t="str">
        <f t="shared" si="19"/>
        <v xml:space="preserve"> -</v>
      </c>
      <c r="AS67" s="57">
        <v>412312</v>
      </c>
      <c r="AT67" s="86">
        <v>294789</v>
      </c>
      <c r="AU67" s="86">
        <v>0</v>
      </c>
      <c r="AV67" s="137">
        <f t="shared" si="20"/>
        <v>0.71496585110304822</v>
      </c>
      <c r="AW67" s="284" t="str">
        <f t="shared" si="21"/>
        <v xml:space="preserve"> -</v>
      </c>
      <c r="AX67" s="56">
        <v>382209</v>
      </c>
      <c r="AY67" s="86">
        <v>0</v>
      </c>
      <c r="AZ67" s="86">
        <v>0</v>
      </c>
      <c r="BA67" s="137">
        <f t="shared" si="22"/>
        <v>0</v>
      </c>
      <c r="BB67" s="284" t="str">
        <f t="shared" si="23"/>
        <v xml:space="preserve"> -</v>
      </c>
      <c r="BC67" s="57">
        <v>399408</v>
      </c>
      <c r="BD67" s="86">
        <v>0</v>
      </c>
      <c r="BE67" s="86">
        <v>0</v>
      </c>
      <c r="BF67" s="137">
        <f t="shared" si="24"/>
        <v>0</v>
      </c>
      <c r="BG67" s="284" t="str">
        <f t="shared" si="25"/>
        <v xml:space="preserve"> -</v>
      </c>
      <c r="BH67" s="241">
        <f t="shared" si="26"/>
        <v>1431989</v>
      </c>
      <c r="BI67" s="242">
        <f t="shared" si="27"/>
        <v>454698</v>
      </c>
      <c r="BJ67" s="242">
        <f t="shared" si="28"/>
        <v>0</v>
      </c>
      <c r="BK67" s="382">
        <f t="shared" si="29"/>
        <v>0.31752897543207387</v>
      </c>
      <c r="BL67" s="284" t="str">
        <f t="shared" si="30"/>
        <v xml:space="preserve"> -</v>
      </c>
      <c r="BM67" s="452" t="s">
        <v>1434</v>
      </c>
      <c r="BN67" s="198" t="s">
        <v>1320</v>
      </c>
      <c r="BO67" s="100" t="s">
        <v>1963</v>
      </c>
    </row>
    <row r="68" spans="2:67" ht="30" customHeight="1">
      <c r="B68" s="649"/>
      <c r="C68" s="646"/>
      <c r="D68" s="707"/>
      <c r="E68" s="619"/>
      <c r="F68" s="626"/>
      <c r="G68" s="594"/>
      <c r="H68" s="594"/>
      <c r="I68" s="592"/>
      <c r="J68" s="621">
        <f>+RESUMEN!J88</f>
        <v>0.16299110835401157</v>
      </c>
      <c r="K68" s="613" t="s">
        <v>550</v>
      </c>
      <c r="L68" s="120" t="s">
        <v>506</v>
      </c>
      <c r="M68" s="325">
        <v>0</v>
      </c>
      <c r="N68" s="120" t="s">
        <v>1688</v>
      </c>
      <c r="O68" s="35">
        <v>0</v>
      </c>
      <c r="P68" s="53">
        <v>1</v>
      </c>
      <c r="Q68" s="53">
        <v>0</v>
      </c>
      <c r="R68" s="314">
        <f t="shared" si="13"/>
        <v>0</v>
      </c>
      <c r="S68" s="53">
        <v>1</v>
      </c>
      <c r="T68" s="314">
        <f t="shared" si="14"/>
        <v>1</v>
      </c>
      <c r="U68" s="53">
        <v>0</v>
      </c>
      <c r="V68" s="315">
        <f t="shared" si="15"/>
        <v>0</v>
      </c>
      <c r="W68" s="42">
        <v>0</v>
      </c>
      <c r="X68" s="315">
        <f t="shared" si="16"/>
        <v>0</v>
      </c>
      <c r="Y68" s="46">
        <v>0</v>
      </c>
      <c r="Z68" s="84">
        <v>0</v>
      </c>
      <c r="AA68" s="84">
        <v>0</v>
      </c>
      <c r="AB68" s="63">
        <v>0</v>
      </c>
      <c r="AC68" s="341" t="str">
        <f t="shared" si="2"/>
        <v xml:space="preserve"> -</v>
      </c>
      <c r="AD68" s="342" t="str">
        <f t="shared" si="3"/>
        <v xml:space="preserve"> -</v>
      </c>
      <c r="AE68" s="343">
        <f t="shared" si="4"/>
        <v>0</v>
      </c>
      <c r="AF68" s="342">
        <f t="shared" si="5"/>
        <v>0</v>
      </c>
      <c r="AG68" s="343" t="str">
        <f t="shared" si="6"/>
        <v xml:space="preserve"> -</v>
      </c>
      <c r="AH68" s="342" t="str">
        <f t="shared" si="7"/>
        <v xml:space="preserve"> -</v>
      </c>
      <c r="AI68" s="343" t="str">
        <f t="shared" si="8"/>
        <v xml:space="preserve"> -</v>
      </c>
      <c r="AJ68" s="342" t="str">
        <f t="shared" si="9"/>
        <v xml:space="preserve"> -</v>
      </c>
      <c r="AK68" s="505">
        <f t="shared" ref="AK68:AK78" si="45">+SUM(Y68:AB68)/P68</f>
        <v>0</v>
      </c>
      <c r="AL68" s="500">
        <f t="shared" si="11"/>
        <v>0</v>
      </c>
      <c r="AM68" s="495">
        <f t="shared" si="12"/>
        <v>0</v>
      </c>
      <c r="AN68" s="214">
        <v>0</v>
      </c>
      <c r="AO68" s="215">
        <v>0</v>
      </c>
      <c r="AP68" s="215">
        <v>0</v>
      </c>
      <c r="AQ68" s="134" t="str">
        <f t="shared" si="18"/>
        <v xml:space="preserve"> -</v>
      </c>
      <c r="AR68" s="276" t="str">
        <f t="shared" si="19"/>
        <v xml:space="preserve"> -</v>
      </c>
      <c r="AS68" s="55">
        <v>0</v>
      </c>
      <c r="AT68" s="53">
        <v>0</v>
      </c>
      <c r="AU68" s="53">
        <v>0</v>
      </c>
      <c r="AV68" s="134" t="str">
        <f t="shared" si="20"/>
        <v xml:space="preserve"> -</v>
      </c>
      <c r="AW68" s="276" t="str">
        <f t="shared" si="21"/>
        <v xml:space="preserve"> -</v>
      </c>
      <c r="AX68" s="52">
        <v>0</v>
      </c>
      <c r="AY68" s="53">
        <v>0</v>
      </c>
      <c r="AZ68" s="53">
        <v>0</v>
      </c>
      <c r="BA68" s="134" t="str">
        <f t="shared" si="22"/>
        <v xml:space="preserve"> -</v>
      </c>
      <c r="BB68" s="276" t="str">
        <f t="shared" si="23"/>
        <v xml:space="preserve"> -</v>
      </c>
      <c r="BC68" s="55">
        <v>0</v>
      </c>
      <c r="BD68" s="53">
        <v>0</v>
      </c>
      <c r="BE68" s="53">
        <v>0</v>
      </c>
      <c r="BF68" s="134" t="str">
        <f t="shared" si="24"/>
        <v xml:space="preserve"> -</v>
      </c>
      <c r="BG68" s="276" t="str">
        <f t="shared" si="25"/>
        <v xml:space="preserve"> -</v>
      </c>
      <c r="BH68" s="278">
        <f t="shared" si="26"/>
        <v>0</v>
      </c>
      <c r="BI68" s="279">
        <f t="shared" si="27"/>
        <v>0</v>
      </c>
      <c r="BJ68" s="279">
        <f t="shared" si="28"/>
        <v>0</v>
      </c>
      <c r="BK68" s="383" t="str">
        <f t="shared" si="29"/>
        <v xml:space="preserve"> -</v>
      </c>
      <c r="BL68" s="276" t="str">
        <f t="shared" si="30"/>
        <v xml:space="preserve"> -</v>
      </c>
      <c r="BM68" s="450" t="s">
        <v>1434</v>
      </c>
      <c r="BN68" s="194" t="s">
        <v>1320</v>
      </c>
      <c r="BO68" s="95" t="s">
        <v>1963</v>
      </c>
    </row>
    <row r="69" spans="2:67" ht="30" customHeight="1">
      <c r="B69" s="649"/>
      <c r="C69" s="646"/>
      <c r="D69" s="707"/>
      <c r="E69" s="619"/>
      <c r="F69" s="626"/>
      <c r="G69" s="594"/>
      <c r="H69" s="594"/>
      <c r="I69" s="592"/>
      <c r="J69" s="622"/>
      <c r="K69" s="614"/>
      <c r="L69" s="110" t="s">
        <v>507</v>
      </c>
      <c r="M69" s="122" t="s">
        <v>1994</v>
      </c>
      <c r="N69" s="110" t="s">
        <v>1689</v>
      </c>
      <c r="O69" s="34">
        <v>18158</v>
      </c>
      <c r="P69" s="54">
        <v>12000</v>
      </c>
      <c r="Q69" s="54">
        <v>3000</v>
      </c>
      <c r="R69" s="308">
        <f t="shared" si="13"/>
        <v>0.25</v>
      </c>
      <c r="S69" s="54">
        <v>3000</v>
      </c>
      <c r="T69" s="308">
        <f t="shared" si="14"/>
        <v>0.25</v>
      </c>
      <c r="U69" s="54">
        <v>3000</v>
      </c>
      <c r="V69" s="310">
        <f t="shared" si="15"/>
        <v>0.25</v>
      </c>
      <c r="W69" s="41">
        <v>3000</v>
      </c>
      <c r="X69" s="310">
        <f t="shared" si="16"/>
        <v>0.25</v>
      </c>
      <c r="Y69" s="48">
        <v>5687</v>
      </c>
      <c r="Z69" s="54">
        <v>65</v>
      </c>
      <c r="AA69" s="54">
        <v>0</v>
      </c>
      <c r="AB69" s="43">
        <v>0</v>
      </c>
      <c r="AC69" s="247">
        <f t="shared" si="2"/>
        <v>1.8956666666666666</v>
      </c>
      <c r="AD69" s="337">
        <f t="shared" si="3"/>
        <v>1</v>
      </c>
      <c r="AE69" s="248">
        <f t="shared" si="4"/>
        <v>2.1666666666666667E-2</v>
      </c>
      <c r="AF69" s="337">
        <f t="shared" si="5"/>
        <v>2.1666666666666667E-2</v>
      </c>
      <c r="AG69" s="248">
        <f t="shared" si="6"/>
        <v>0</v>
      </c>
      <c r="AH69" s="337">
        <f t="shared" si="7"/>
        <v>0</v>
      </c>
      <c r="AI69" s="248">
        <f t="shared" si="8"/>
        <v>0</v>
      </c>
      <c r="AJ69" s="337">
        <f t="shared" si="9"/>
        <v>0</v>
      </c>
      <c r="AK69" s="503">
        <f t="shared" si="45"/>
        <v>0.47933333333333333</v>
      </c>
      <c r="AL69" s="498">
        <f t="shared" si="11"/>
        <v>0.47933333333333333</v>
      </c>
      <c r="AM69" s="493">
        <f t="shared" si="12"/>
        <v>0.47933333333333333</v>
      </c>
      <c r="AN69" s="212">
        <v>308476</v>
      </c>
      <c r="AO69" s="213">
        <v>41450</v>
      </c>
      <c r="AP69" s="213">
        <v>0</v>
      </c>
      <c r="AQ69" s="116">
        <f t="shared" si="18"/>
        <v>0.13437025895045321</v>
      </c>
      <c r="AR69" s="277" t="str">
        <f t="shared" si="19"/>
        <v xml:space="preserve"> -</v>
      </c>
      <c r="AS69" s="49">
        <v>416800</v>
      </c>
      <c r="AT69" s="54">
        <v>31200</v>
      </c>
      <c r="AU69" s="54">
        <v>0</v>
      </c>
      <c r="AV69" s="116">
        <f t="shared" si="20"/>
        <v>7.4856046065259113E-2</v>
      </c>
      <c r="AW69" s="277" t="str">
        <f t="shared" si="21"/>
        <v xml:space="preserve"> -</v>
      </c>
      <c r="AX69" s="48">
        <v>141964</v>
      </c>
      <c r="AY69" s="54">
        <v>0</v>
      </c>
      <c r="AZ69" s="54">
        <v>0</v>
      </c>
      <c r="BA69" s="116">
        <f t="shared" si="22"/>
        <v>0</v>
      </c>
      <c r="BB69" s="277" t="str">
        <f t="shared" si="23"/>
        <v xml:space="preserve"> -</v>
      </c>
      <c r="BC69" s="49">
        <v>148352</v>
      </c>
      <c r="BD69" s="54">
        <v>0</v>
      </c>
      <c r="BE69" s="54">
        <v>0</v>
      </c>
      <c r="BF69" s="116">
        <f t="shared" si="24"/>
        <v>0</v>
      </c>
      <c r="BG69" s="277" t="str">
        <f t="shared" si="25"/>
        <v xml:space="preserve"> -</v>
      </c>
      <c r="BH69" s="240">
        <f t="shared" si="26"/>
        <v>1015592</v>
      </c>
      <c r="BI69" s="236">
        <f t="shared" si="27"/>
        <v>72650</v>
      </c>
      <c r="BJ69" s="236">
        <f t="shared" si="28"/>
        <v>0</v>
      </c>
      <c r="BK69" s="381">
        <f t="shared" si="29"/>
        <v>7.1534632017581867E-2</v>
      </c>
      <c r="BL69" s="277" t="str">
        <f t="shared" si="30"/>
        <v xml:space="preserve"> -</v>
      </c>
      <c r="BM69" s="451" t="s">
        <v>1434</v>
      </c>
      <c r="BN69" s="195" t="s">
        <v>1320</v>
      </c>
      <c r="BO69" s="96" t="s">
        <v>1963</v>
      </c>
    </row>
    <row r="70" spans="2:67" ht="30" customHeight="1">
      <c r="B70" s="649"/>
      <c r="C70" s="646"/>
      <c r="D70" s="707"/>
      <c r="E70" s="619"/>
      <c r="F70" s="633" t="s">
        <v>542</v>
      </c>
      <c r="G70" s="628">
        <v>0.6</v>
      </c>
      <c r="H70" s="628">
        <v>0.6</v>
      </c>
      <c r="I70" s="660">
        <f>+H70</f>
        <v>0.6</v>
      </c>
      <c r="J70" s="622"/>
      <c r="K70" s="614"/>
      <c r="L70" s="110" t="s">
        <v>508</v>
      </c>
      <c r="M70" s="122" t="s">
        <v>1994</v>
      </c>
      <c r="N70" s="110" t="s">
        <v>1690</v>
      </c>
      <c r="O70" s="34">
        <v>5695</v>
      </c>
      <c r="P70" s="54">
        <v>6000</v>
      </c>
      <c r="Q70" s="54">
        <v>1500</v>
      </c>
      <c r="R70" s="308">
        <f t="shared" si="13"/>
        <v>0.25</v>
      </c>
      <c r="S70" s="54">
        <v>1500</v>
      </c>
      <c r="T70" s="308">
        <f t="shared" si="14"/>
        <v>0.25</v>
      </c>
      <c r="U70" s="54">
        <v>1500</v>
      </c>
      <c r="V70" s="310">
        <f t="shared" si="15"/>
        <v>0.25</v>
      </c>
      <c r="W70" s="41">
        <v>1500</v>
      </c>
      <c r="X70" s="310">
        <f t="shared" si="16"/>
        <v>0.25</v>
      </c>
      <c r="Y70" s="48">
        <v>3655</v>
      </c>
      <c r="Z70" s="54">
        <v>356</v>
      </c>
      <c r="AA70" s="54">
        <v>0</v>
      </c>
      <c r="AB70" s="43">
        <v>0</v>
      </c>
      <c r="AC70" s="247">
        <f t="shared" si="2"/>
        <v>2.4366666666666665</v>
      </c>
      <c r="AD70" s="337">
        <f t="shared" si="3"/>
        <v>1</v>
      </c>
      <c r="AE70" s="248">
        <f t="shared" si="4"/>
        <v>0.23733333333333334</v>
      </c>
      <c r="AF70" s="337">
        <f t="shared" si="5"/>
        <v>0.23733333333333334</v>
      </c>
      <c r="AG70" s="248">
        <f t="shared" si="6"/>
        <v>0</v>
      </c>
      <c r="AH70" s="337">
        <f t="shared" si="7"/>
        <v>0</v>
      </c>
      <c r="AI70" s="248">
        <f t="shared" si="8"/>
        <v>0</v>
      </c>
      <c r="AJ70" s="337">
        <f t="shared" si="9"/>
        <v>0</v>
      </c>
      <c r="AK70" s="503">
        <f t="shared" si="45"/>
        <v>0.66849999999999998</v>
      </c>
      <c r="AL70" s="498">
        <f t="shared" si="11"/>
        <v>0.66849999999999998</v>
      </c>
      <c r="AM70" s="493">
        <f t="shared" si="12"/>
        <v>0.66849999999999998</v>
      </c>
      <c r="AN70" s="212">
        <v>299751</v>
      </c>
      <c r="AO70" s="213">
        <v>207124</v>
      </c>
      <c r="AP70" s="213">
        <v>0</v>
      </c>
      <c r="AQ70" s="116">
        <f t="shared" si="18"/>
        <v>0.69098685242084268</v>
      </c>
      <c r="AR70" s="277" t="str">
        <f t="shared" si="19"/>
        <v xml:space="preserve"> -</v>
      </c>
      <c r="AS70" s="49">
        <v>127100</v>
      </c>
      <c r="AT70" s="54">
        <v>0</v>
      </c>
      <c r="AU70" s="54">
        <v>0</v>
      </c>
      <c r="AV70" s="116">
        <f t="shared" si="20"/>
        <v>0</v>
      </c>
      <c r="AW70" s="277" t="str">
        <f t="shared" si="21"/>
        <v xml:space="preserve"> -</v>
      </c>
      <c r="AX70" s="48">
        <v>54601</v>
      </c>
      <c r="AY70" s="54">
        <v>0</v>
      </c>
      <c r="AZ70" s="54">
        <v>0</v>
      </c>
      <c r="BA70" s="116">
        <f t="shared" si="22"/>
        <v>0</v>
      </c>
      <c r="BB70" s="277" t="str">
        <f t="shared" si="23"/>
        <v xml:space="preserve"> -</v>
      </c>
      <c r="BC70" s="49">
        <v>57059</v>
      </c>
      <c r="BD70" s="54">
        <v>0</v>
      </c>
      <c r="BE70" s="54">
        <v>0</v>
      </c>
      <c r="BF70" s="116">
        <f t="shared" si="24"/>
        <v>0</v>
      </c>
      <c r="BG70" s="277" t="str">
        <f t="shared" si="25"/>
        <v xml:space="preserve"> -</v>
      </c>
      <c r="BH70" s="240">
        <f t="shared" si="26"/>
        <v>538511</v>
      </c>
      <c r="BI70" s="236">
        <f t="shared" si="27"/>
        <v>207124</v>
      </c>
      <c r="BJ70" s="236">
        <f t="shared" si="28"/>
        <v>0</v>
      </c>
      <c r="BK70" s="381">
        <f t="shared" si="29"/>
        <v>0.38462352672461658</v>
      </c>
      <c r="BL70" s="277" t="str">
        <f t="shared" si="30"/>
        <v xml:space="preserve"> -</v>
      </c>
      <c r="BM70" s="451" t="s">
        <v>1434</v>
      </c>
      <c r="BN70" s="195" t="s">
        <v>1320</v>
      </c>
      <c r="BO70" s="96" t="s">
        <v>1963</v>
      </c>
    </row>
    <row r="71" spans="2:67" ht="30" customHeight="1">
      <c r="B71" s="649"/>
      <c r="C71" s="646"/>
      <c r="D71" s="707"/>
      <c r="E71" s="619"/>
      <c r="F71" s="633"/>
      <c r="G71" s="628"/>
      <c r="H71" s="628"/>
      <c r="I71" s="660"/>
      <c r="J71" s="622"/>
      <c r="K71" s="614"/>
      <c r="L71" s="110" t="s">
        <v>509</v>
      </c>
      <c r="M71" s="122">
        <v>2210289</v>
      </c>
      <c r="N71" s="110" t="s">
        <v>1691</v>
      </c>
      <c r="O71" s="34">
        <v>0</v>
      </c>
      <c r="P71" s="54">
        <v>1</v>
      </c>
      <c r="Q71" s="54">
        <v>1</v>
      </c>
      <c r="R71" s="308">
        <f t="shared" si="13"/>
        <v>1</v>
      </c>
      <c r="S71" s="54">
        <v>0</v>
      </c>
      <c r="T71" s="308">
        <f t="shared" si="14"/>
        <v>0</v>
      </c>
      <c r="U71" s="54">
        <v>0</v>
      </c>
      <c r="V71" s="310">
        <f t="shared" si="15"/>
        <v>0</v>
      </c>
      <c r="W71" s="41">
        <v>0</v>
      </c>
      <c r="X71" s="310">
        <f t="shared" si="16"/>
        <v>0</v>
      </c>
      <c r="Y71" s="48">
        <v>0</v>
      </c>
      <c r="Z71" s="54">
        <v>0</v>
      </c>
      <c r="AA71" s="54">
        <v>0</v>
      </c>
      <c r="AB71" s="43">
        <v>0</v>
      </c>
      <c r="AC71" s="247">
        <f t="shared" si="2"/>
        <v>0</v>
      </c>
      <c r="AD71" s="337">
        <f t="shared" si="3"/>
        <v>0</v>
      </c>
      <c r="AE71" s="248" t="str">
        <f t="shared" si="4"/>
        <v xml:space="preserve"> -</v>
      </c>
      <c r="AF71" s="337" t="str">
        <f t="shared" si="5"/>
        <v xml:space="preserve"> -</v>
      </c>
      <c r="AG71" s="248" t="str">
        <f t="shared" si="6"/>
        <v xml:space="preserve"> -</v>
      </c>
      <c r="AH71" s="337" t="str">
        <f t="shared" si="7"/>
        <v xml:space="preserve"> -</v>
      </c>
      <c r="AI71" s="248" t="str">
        <f t="shared" si="8"/>
        <v xml:space="preserve"> -</v>
      </c>
      <c r="AJ71" s="337" t="str">
        <f t="shared" si="9"/>
        <v xml:space="preserve"> -</v>
      </c>
      <c r="AK71" s="503">
        <f t="shared" si="45"/>
        <v>0</v>
      </c>
      <c r="AL71" s="498">
        <f t="shared" si="11"/>
        <v>0</v>
      </c>
      <c r="AM71" s="493">
        <f t="shared" si="12"/>
        <v>0</v>
      </c>
      <c r="AN71" s="212">
        <v>74147</v>
      </c>
      <c r="AO71" s="213">
        <v>0</v>
      </c>
      <c r="AP71" s="213">
        <v>0</v>
      </c>
      <c r="AQ71" s="116">
        <f t="shared" si="18"/>
        <v>0</v>
      </c>
      <c r="AR71" s="277" t="str">
        <f t="shared" si="19"/>
        <v xml:space="preserve"> -</v>
      </c>
      <c r="AS71" s="49">
        <v>70000</v>
      </c>
      <c r="AT71" s="54">
        <v>0</v>
      </c>
      <c r="AU71" s="54">
        <v>0</v>
      </c>
      <c r="AV71" s="116">
        <f t="shared" si="20"/>
        <v>0</v>
      </c>
      <c r="AW71" s="277" t="str">
        <f t="shared" si="21"/>
        <v xml:space="preserve"> -</v>
      </c>
      <c r="AX71" s="48">
        <v>0</v>
      </c>
      <c r="AY71" s="54">
        <v>0</v>
      </c>
      <c r="AZ71" s="54">
        <v>0</v>
      </c>
      <c r="BA71" s="116" t="str">
        <f t="shared" si="22"/>
        <v xml:space="preserve"> -</v>
      </c>
      <c r="BB71" s="277" t="str">
        <f t="shared" si="23"/>
        <v xml:space="preserve"> -</v>
      </c>
      <c r="BC71" s="49">
        <v>0</v>
      </c>
      <c r="BD71" s="54">
        <v>0</v>
      </c>
      <c r="BE71" s="54">
        <v>0</v>
      </c>
      <c r="BF71" s="116" t="str">
        <f t="shared" si="24"/>
        <v xml:space="preserve"> -</v>
      </c>
      <c r="BG71" s="277" t="str">
        <f t="shared" si="25"/>
        <v xml:space="preserve"> -</v>
      </c>
      <c r="BH71" s="240">
        <f t="shared" si="26"/>
        <v>144147</v>
      </c>
      <c r="BI71" s="236">
        <f t="shared" si="27"/>
        <v>0</v>
      </c>
      <c r="BJ71" s="236">
        <f t="shared" si="28"/>
        <v>0</v>
      </c>
      <c r="BK71" s="381">
        <f t="shared" si="29"/>
        <v>0</v>
      </c>
      <c r="BL71" s="277" t="str">
        <f t="shared" si="30"/>
        <v xml:space="preserve"> -</v>
      </c>
      <c r="BM71" s="451" t="s">
        <v>1434</v>
      </c>
      <c r="BN71" s="195" t="s">
        <v>1320</v>
      </c>
      <c r="BO71" s="96" t="s">
        <v>1963</v>
      </c>
    </row>
    <row r="72" spans="2:67" ht="30" customHeight="1">
      <c r="B72" s="649"/>
      <c r="C72" s="646"/>
      <c r="D72" s="707"/>
      <c r="E72" s="619"/>
      <c r="F72" s="633"/>
      <c r="G72" s="628"/>
      <c r="H72" s="628"/>
      <c r="I72" s="660"/>
      <c r="J72" s="622"/>
      <c r="K72" s="614"/>
      <c r="L72" s="110" t="s">
        <v>510</v>
      </c>
      <c r="M72" s="122">
        <v>2210206</v>
      </c>
      <c r="N72" s="110" t="s">
        <v>1692</v>
      </c>
      <c r="O72" s="34">
        <v>80</v>
      </c>
      <c r="P72" s="54">
        <v>62</v>
      </c>
      <c r="Q72" s="54">
        <v>2</v>
      </c>
      <c r="R72" s="308">
        <f t="shared" si="13"/>
        <v>3.2258064516129031E-2</v>
      </c>
      <c r="S72" s="54">
        <v>20</v>
      </c>
      <c r="T72" s="308">
        <f t="shared" si="14"/>
        <v>0.32258064516129031</v>
      </c>
      <c r="U72" s="54">
        <v>20</v>
      </c>
      <c r="V72" s="310">
        <f t="shared" si="15"/>
        <v>0.32258064516129031</v>
      </c>
      <c r="W72" s="41">
        <v>20</v>
      </c>
      <c r="X72" s="310">
        <f t="shared" si="16"/>
        <v>0.32258064516129031</v>
      </c>
      <c r="Y72" s="48">
        <v>2</v>
      </c>
      <c r="Z72" s="54">
        <v>5</v>
      </c>
      <c r="AA72" s="54">
        <v>0</v>
      </c>
      <c r="AB72" s="43">
        <v>0</v>
      </c>
      <c r="AC72" s="247">
        <f t="shared" si="2"/>
        <v>1</v>
      </c>
      <c r="AD72" s="337">
        <f t="shared" si="3"/>
        <v>1</v>
      </c>
      <c r="AE72" s="248">
        <f t="shared" si="4"/>
        <v>0.25</v>
      </c>
      <c r="AF72" s="337">
        <f t="shared" si="5"/>
        <v>0.25</v>
      </c>
      <c r="AG72" s="248">
        <f t="shared" si="6"/>
        <v>0</v>
      </c>
      <c r="AH72" s="337">
        <f t="shared" si="7"/>
        <v>0</v>
      </c>
      <c r="AI72" s="248">
        <f t="shared" si="8"/>
        <v>0</v>
      </c>
      <c r="AJ72" s="337">
        <f t="shared" si="9"/>
        <v>0</v>
      </c>
      <c r="AK72" s="503">
        <f t="shared" si="45"/>
        <v>0.11290322580645161</v>
      </c>
      <c r="AL72" s="498">
        <f t="shared" si="11"/>
        <v>0.11290322580645161</v>
      </c>
      <c r="AM72" s="493">
        <f t="shared" si="12"/>
        <v>0.11290322580645161</v>
      </c>
      <c r="AN72" s="212">
        <v>196947</v>
      </c>
      <c r="AO72" s="213">
        <v>94483</v>
      </c>
      <c r="AP72" s="213">
        <v>0</v>
      </c>
      <c r="AQ72" s="116">
        <f t="shared" si="18"/>
        <v>0.47973820367916242</v>
      </c>
      <c r="AR72" s="277" t="str">
        <f t="shared" si="19"/>
        <v xml:space="preserve"> -</v>
      </c>
      <c r="AS72" s="49">
        <v>212867</v>
      </c>
      <c r="AT72" s="54">
        <v>211407</v>
      </c>
      <c r="AU72" s="54">
        <v>0</v>
      </c>
      <c r="AV72" s="116">
        <f t="shared" si="20"/>
        <v>0.99314125721694768</v>
      </c>
      <c r="AW72" s="277" t="str">
        <f t="shared" si="21"/>
        <v xml:space="preserve"> -</v>
      </c>
      <c r="AX72" s="48">
        <v>65522</v>
      </c>
      <c r="AY72" s="54">
        <v>0</v>
      </c>
      <c r="AZ72" s="54">
        <v>0</v>
      </c>
      <c r="BA72" s="116">
        <f t="shared" si="22"/>
        <v>0</v>
      </c>
      <c r="BB72" s="277" t="str">
        <f t="shared" si="23"/>
        <v xml:space="preserve"> -</v>
      </c>
      <c r="BC72" s="49">
        <v>68470</v>
      </c>
      <c r="BD72" s="54">
        <v>0</v>
      </c>
      <c r="BE72" s="54">
        <v>0</v>
      </c>
      <c r="BF72" s="116">
        <f t="shared" si="24"/>
        <v>0</v>
      </c>
      <c r="BG72" s="277" t="str">
        <f t="shared" si="25"/>
        <v xml:space="preserve"> -</v>
      </c>
      <c r="BH72" s="240">
        <f t="shared" si="26"/>
        <v>543806</v>
      </c>
      <c r="BI72" s="236">
        <f t="shared" si="27"/>
        <v>305890</v>
      </c>
      <c r="BJ72" s="236">
        <f t="shared" si="28"/>
        <v>0</v>
      </c>
      <c r="BK72" s="381">
        <f t="shared" si="29"/>
        <v>0.56249839097030929</v>
      </c>
      <c r="BL72" s="277" t="str">
        <f t="shared" si="30"/>
        <v xml:space="preserve"> -</v>
      </c>
      <c r="BM72" s="451" t="s">
        <v>1434</v>
      </c>
      <c r="BN72" s="195" t="s">
        <v>1320</v>
      </c>
      <c r="BO72" s="96" t="s">
        <v>1963</v>
      </c>
    </row>
    <row r="73" spans="2:67" ht="30" customHeight="1">
      <c r="B73" s="649"/>
      <c r="C73" s="646"/>
      <c r="D73" s="707"/>
      <c r="E73" s="619"/>
      <c r="F73" s="633"/>
      <c r="G73" s="628"/>
      <c r="H73" s="628"/>
      <c r="I73" s="660"/>
      <c r="J73" s="622"/>
      <c r="K73" s="614"/>
      <c r="L73" s="110" t="s">
        <v>511</v>
      </c>
      <c r="M73" s="122">
        <v>2210206</v>
      </c>
      <c r="N73" s="110" t="s">
        <v>1693</v>
      </c>
      <c r="O73" s="34">
        <v>6700</v>
      </c>
      <c r="P73" s="54">
        <v>26000</v>
      </c>
      <c r="Q73" s="54">
        <v>3000</v>
      </c>
      <c r="R73" s="308">
        <f t="shared" si="13"/>
        <v>0.11538461538461539</v>
      </c>
      <c r="S73" s="54">
        <v>8000</v>
      </c>
      <c r="T73" s="308">
        <f t="shared" si="14"/>
        <v>0.30769230769230771</v>
      </c>
      <c r="U73" s="54">
        <v>8000</v>
      </c>
      <c r="V73" s="310">
        <f t="shared" si="15"/>
        <v>0.30769230769230771</v>
      </c>
      <c r="W73" s="41">
        <v>7000</v>
      </c>
      <c r="X73" s="310">
        <f t="shared" si="16"/>
        <v>0.26923076923076922</v>
      </c>
      <c r="Y73" s="48">
        <v>1111</v>
      </c>
      <c r="Z73" s="54">
        <v>12</v>
      </c>
      <c r="AA73" s="54">
        <v>0</v>
      </c>
      <c r="AB73" s="43">
        <v>0</v>
      </c>
      <c r="AC73" s="247">
        <f t="shared" si="2"/>
        <v>0.37033333333333335</v>
      </c>
      <c r="AD73" s="337">
        <f t="shared" si="3"/>
        <v>0.37033333333333335</v>
      </c>
      <c r="AE73" s="248">
        <f t="shared" si="4"/>
        <v>1.5E-3</v>
      </c>
      <c r="AF73" s="337">
        <f t="shared" si="5"/>
        <v>1.5E-3</v>
      </c>
      <c r="AG73" s="248">
        <f t="shared" si="6"/>
        <v>0</v>
      </c>
      <c r="AH73" s="337">
        <f t="shared" si="7"/>
        <v>0</v>
      </c>
      <c r="AI73" s="248">
        <f t="shared" si="8"/>
        <v>0</v>
      </c>
      <c r="AJ73" s="337">
        <f t="shared" si="9"/>
        <v>0</v>
      </c>
      <c r="AK73" s="503">
        <f t="shared" si="45"/>
        <v>4.319230769230769E-2</v>
      </c>
      <c r="AL73" s="498">
        <f t="shared" si="11"/>
        <v>4.319230769230769E-2</v>
      </c>
      <c r="AM73" s="493">
        <f t="shared" si="12"/>
        <v>4.319230769230769E-2</v>
      </c>
      <c r="AN73" s="212">
        <v>148293</v>
      </c>
      <c r="AO73" s="213">
        <v>51772</v>
      </c>
      <c r="AP73" s="213">
        <v>0</v>
      </c>
      <c r="AQ73" s="116">
        <f t="shared" si="18"/>
        <v>0.34911964826390995</v>
      </c>
      <c r="AR73" s="277" t="str">
        <f t="shared" si="19"/>
        <v xml:space="preserve"> -</v>
      </c>
      <c r="AS73" s="49">
        <v>253093</v>
      </c>
      <c r="AT73" s="54">
        <v>63940</v>
      </c>
      <c r="AU73" s="54">
        <v>0</v>
      </c>
      <c r="AV73" s="116">
        <f t="shared" si="20"/>
        <v>0.2526344071151711</v>
      </c>
      <c r="AW73" s="277" t="str">
        <f t="shared" si="21"/>
        <v xml:space="preserve"> -</v>
      </c>
      <c r="AX73" s="48">
        <v>245271</v>
      </c>
      <c r="AY73" s="54">
        <v>0</v>
      </c>
      <c r="AZ73" s="54">
        <v>0</v>
      </c>
      <c r="BA73" s="116">
        <f t="shared" si="22"/>
        <v>0</v>
      </c>
      <c r="BB73" s="277" t="str">
        <f t="shared" si="23"/>
        <v xml:space="preserve"> -</v>
      </c>
      <c r="BC73" s="49">
        <v>256308</v>
      </c>
      <c r="BD73" s="54">
        <v>0</v>
      </c>
      <c r="BE73" s="54">
        <v>0</v>
      </c>
      <c r="BF73" s="116">
        <f t="shared" si="24"/>
        <v>0</v>
      </c>
      <c r="BG73" s="277" t="str">
        <f t="shared" si="25"/>
        <v xml:space="preserve"> -</v>
      </c>
      <c r="BH73" s="240">
        <f t="shared" si="26"/>
        <v>902965</v>
      </c>
      <c r="BI73" s="236">
        <f t="shared" si="27"/>
        <v>115712</v>
      </c>
      <c r="BJ73" s="236">
        <f t="shared" si="28"/>
        <v>0</v>
      </c>
      <c r="BK73" s="381">
        <f t="shared" si="29"/>
        <v>0.12814671665014701</v>
      </c>
      <c r="BL73" s="277" t="str">
        <f t="shared" si="30"/>
        <v xml:space="preserve"> -</v>
      </c>
      <c r="BM73" s="451" t="s">
        <v>1434</v>
      </c>
      <c r="BN73" s="195" t="s">
        <v>1320</v>
      </c>
      <c r="BO73" s="96" t="s">
        <v>1963</v>
      </c>
    </row>
    <row r="74" spans="2:67" ht="30" customHeight="1">
      <c r="B74" s="649"/>
      <c r="C74" s="646"/>
      <c r="D74" s="707"/>
      <c r="E74" s="619"/>
      <c r="F74" s="633"/>
      <c r="G74" s="628"/>
      <c r="H74" s="628"/>
      <c r="I74" s="660"/>
      <c r="J74" s="622"/>
      <c r="K74" s="614"/>
      <c r="L74" s="110" t="s">
        <v>512</v>
      </c>
      <c r="M74" s="122">
        <v>0</v>
      </c>
      <c r="N74" s="110" t="s">
        <v>1694</v>
      </c>
      <c r="O74" s="37">
        <v>0</v>
      </c>
      <c r="P74" s="79">
        <v>1</v>
      </c>
      <c r="Q74" s="79">
        <v>0</v>
      </c>
      <c r="R74" s="308">
        <f t="shared" si="13"/>
        <v>0</v>
      </c>
      <c r="S74" s="79">
        <v>0.1</v>
      </c>
      <c r="T74" s="308">
        <f t="shared" si="14"/>
        <v>0.1</v>
      </c>
      <c r="U74" s="79">
        <v>0.4</v>
      </c>
      <c r="V74" s="310">
        <f t="shared" si="15"/>
        <v>0.4</v>
      </c>
      <c r="W74" s="116">
        <v>0.5</v>
      </c>
      <c r="X74" s="310">
        <f t="shared" si="16"/>
        <v>0.5</v>
      </c>
      <c r="Y74" s="233">
        <v>0</v>
      </c>
      <c r="Z74" s="79">
        <v>0</v>
      </c>
      <c r="AA74" s="79">
        <v>0</v>
      </c>
      <c r="AB74" s="65">
        <v>0</v>
      </c>
      <c r="AC74" s="247" t="str">
        <f t="shared" si="2"/>
        <v xml:space="preserve"> -</v>
      </c>
      <c r="AD74" s="337" t="str">
        <f t="shared" si="3"/>
        <v xml:space="preserve"> -</v>
      </c>
      <c r="AE74" s="248">
        <f t="shared" si="4"/>
        <v>0</v>
      </c>
      <c r="AF74" s="337">
        <f t="shared" si="5"/>
        <v>0</v>
      </c>
      <c r="AG74" s="248">
        <f t="shared" si="6"/>
        <v>0</v>
      </c>
      <c r="AH74" s="337">
        <f t="shared" si="7"/>
        <v>0</v>
      </c>
      <c r="AI74" s="248">
        <f t="shared" si="8"/>
        <v>0</v>
      </c>
      <c r="AJ74" s="337">
        <f t="shared" si="9"/>
        <v>0</v>
      </c>
      <c r="AK74" s="503">
        <f t="shared" si="45"/>
        <v>0</v>
      </c>
      <c r="AL74" s="498">
        <f t="shared" si="11"/>
        <v>0</v>
      </c>
      <c r="AM74" s="493">
        <f t="shared" si="12"/>
        <v>0</v>
      </c>
      <c r="AN74" s="49">
        <v>0</v>
      </c>
      <c r="AO74" s="54">
        <v>0</v>
      </c>
      <c r="AP74" s="54">
        <v>0</v>
      </c>
      <c r="AQ74" s="116" t="str">
        <f t="shared" si="18"/>
        <v xml:space="preserve"> -</v>
      </c>
      <c r="AR74" s="277" t="str">
        <f t="shared" si="19"/>
        <v xml:space="preserve"> -</v>
      </c>
      <c r="AS74" s="49">
        <v>400000</v>
      </c>
      <c r="AT74" s="54">
        <v>0</v>
      </c>
      <c r="AU74" s="54">
        <v>0</v>
      </c>
      <c r="AV74" s="116">
        <f t="shared" si="20"/>
        <v>0</v>
      </c>
      <c r="AW74" s="277" t="str">
        <f t="shared" si="21"/>
        <v xml:space="preserve"> -</v>
      </c>
      <c r="AX74" s="48">
        <v>2500000</v>
      </c>
      <c r="AY74" s="54">
        <v>0</v>
      </c>
      <c r="AZ74" s="54">
        <v>0</v>
      </c>
      <c r="BA74" s="116">
        <f t="shared" si="22"/>
        <v>0</v>
      </c>
      <c r="BB74" s="277" t="str">
        <f t="shared" si="23"/>
        <v xml:space="preserve"> -</v>
      </c>
      <c r="BC74" s="49">
        <v>1500000</v>
      </c>
      <c r="BD74" s="54">
        <v>0</v>
      </c>
      <c r="BE74" s="54">
        <v>0</v>
      </c>
      <c r="BF74" s="116">
        <f t="shared" si="24"/>
        <v>0</v>
      </c>
      <c r="BG74" s="277" t="str">
        <f t="shared" si="25"/>
        <v xml:space="preserve"> -</v>
      </c>
      <c r="BH74" s="240">
        <f t="shared" si="26"/>
        <v>4400000</v>
      </c>
      <c r="BI74" s="236">
        <f t="shared" si="27"/>
        <v>0</v>
      </c>
      <c r="BJ74" s="236">
        <f t="shared" si="28"/>
        <v>0</v>
      </c>
      <c r="BK74" s="381">
        <f t="shared" si="29"/>
        <v>0</v>
      </c>
      <c r="BL74" s="277" t="str">
        <f t="shared" si="30"/>
        <v xml:space="preserve"> -</v>
      </c>
      <c r="BM74" s="451" t="s">
        <v>1434</v>
      </c>
      <c r="BN74" s="93" t="s">
        <v>1339</v>
      </c>
      <c r="BO74" s="96" t="s">
        <v>1957</v>
      </c>
    </row>
    <row r="75" spans="2:67" ht="30" customHeight="1" thickBot="1">
      <c r="B75" s="649"/>
      <c r="C75" s="646"/>
      <c r="D75" s="707"/>
      <c r="E75" s="619"/>
      <c r="F75" s="633" t="s">
        <v>543</v>
      </c>
      <c r="G75" s="594">
        <v>0.67</v>
      </c>
      <c r="H75" s="594">
        <v>0.85</v>
      </c>
      <c r="I75" s="592">
        <f>+H75-G75</f>
        <v>0.17999999999999994</v>
      </c>
      <c r="J75" s="623"/>
      <c r="K75" s="615"/>
      <c r="L75" s="112" t="s">
        <v>513</v>
      </c>
      <c r="M75" s="125">
        <v>0</v>
      </c>
      <c r="N75" s="112" t="s">
        <v>1695</v>
      </c>
      <c r="O75" s="71">
        <v>0</v>
      </c>
      <c r="P75" s="107">
        <v>1</v>
      </c>
      <c r="Q75" s="107">
        <v>0</v>
      </c>
      <c r="R75" s="311">
        <f t="shared" si="13"/>
        <v>0</v>
      </c>
      <c r="S75" s="107">
        <v>0.1</v>
      </c>
      <c r="T75" s="311">
        <f t="shared" si="14"/>
        <v>0.1</v>
      </c>
      <c r="U75" s="107">
        <v>0.4</v>
      </c>
      <c r="V75" s="312">
        <f t="shared" si="15"/>
        <v>0.4</v>
      </c>
      <c r="W75" s="136">
        <v>0.5</v>
      </c>
      <c r="X75" s="312">
        <f t="shared" si="16"/>
        <v>0.5</v>
      </c>
      <c r="Y75" s="232">
        <v>0</v>
      </c>
      <c r="Z75" s="102">
        <v>0</v>
      </c>
      <c r="AA75" s="102">
        <v>0</v>
      </c>
      <c r="AB75" s="67">
        <v>0</v>
      </c>
      <c r="AC75" s="338" t="str">
        <f t="shared" si="2"/>
        <v xml:space="preserve"> -</v>
      </c>
      <c r="AD75" s="339" t="str">
        <f t="shared" si="3"/>
        <v xml:space="preserve"> -</v>
      </c>
      <c r="AE75" s="268">
        <f t="shared" si="4"/>
        <v>0</v>
      </c>
      <c r="AF75" s="339">
        <f t="shared" si="5"/>
        <v>0</v>
      </c>
      <c r="AG75" s="268">
        <f t="shared" si="6"/>
        <v>0</v>
      </c>
      <c r="AH75" s="339">
        <f t="shared" si="7"/>
        <v>0</v>
      </c>
      <c r="AI75" s="268">
        <f t="shared" si="8"/>
        <v>0</v>
      </c>
      <c r="AJ75" s="339">
        <f t="shared" si="9"/>
        <v>0</v>
      </c>
      <c r="AK75" s="506">
        <f t="shared" si="45"/>
        <v>0</v>
      </c>
      <c r="AL75" s="501">
        <f t="shared" si="11"/>
        <v>0</v>
      </c>
      <c r="AM75" s="496">
        <f t="shared" si="12"/>
        <v>0</v>
      </c>
      <c r="AN75" s="51">
        <v>0</v>
      </c>
      <c r="AO75" s="98">
        <v>0</v>
      </c>
      <c r="AP75" s="98">
        <v>0</v>
      </c>
      <c r="AQ75" s="136" t="str">
        <f t="shared" si="18"/>
        <v xml:space="preserve"> -</v>
      </c>
      <c r="AR75" s="280" t="str">
        <f t="shared" si="19"/>
        <v xml:space="preserve"> -</v>
      </c>
      <c r="AS75" s="51">
        <v>600000</v>
      </c>
      <c r="AT75" s="98">
        <v>0</v>
      </c>
      <c r="AU75" s="98">
        <v>0</v>
      </c>
      <c r="AV75" s="136">
        <f t="shared" si="20"/>
        <v>0</v>
      </c>
      <c r="AW75" s="280" t="str">
        <f t="shared" si="21"/>
        <v xml:space="preserve"> -</v>
      </c>
      <c r="AX75" s="50">
        <v>1500000</v>
      </c>
      <c r="AY75" s="98">
        <v>0</v>
      </c>
      <c r="AZ75" s="98">
        <v>0</v>
      </c>
      <c r="BA75" s="136">
        <f t="shared" si="22"/>
        <v>0</v>
      </c>
      <c r="BB75" s="280" t="str">
        <f t="shared" si="23"/>
        <v xml:space="preserve"> -</v>
      </c>
      <c r="BC75" s="51">
        <v>1000000</v>
      </c>
      <c r="BD75" s="98">
        <v>0</v>
      </c>
      <c r="BE75" s="98">
        <v>0</v>
      </c>
      <c r="BF75" s="136">
        <f t="shared" si="24"/>
        <v>0</v>
      </c>
      <c r="BG75" s="280" t="str">
        <f t="shared" si="25"/>
        <v xml:space="preserve"> -</v>
      </c>
      <c r="BH75" s="258">
        <f t="shared" si="26"/>
        <v>3100000</v>
      </c>
      <c r="BI75" s="237">
        <f t="shared" si="27"/>
        <v>0</v>
      </c>
      <c r="BJ75" s="237">
        <f t="shared" si="28"/>
        <v>0</v>
      </c>
      <c r="BK75" s="384">
        <f t="shared" si="29"/>
        <v>0</v>
      </c>
      <c r="BL75" s="280" t="str">
        <f t="shared" si="30"/>
        <v xml:space="preserve"> -</v>
      </c>
      <c r="BM75" s="453" t="s">
        <v>1434</v>
      </c>
      <c r="BN75" s="94" t="s">
        <v>1339</v>
      </c>
      <c r="BO75" s="97" t="s">
        <v>1957</v>
      </c>
    </row>
    <row r="76" spans="2:67" s="159" customFormat="1" ht="45.75" customHeight="1" thickBot="1">
      <c r="B76" s="649"/>
      <c r="C76" s="646"/>
      <c r="D76" s="707"/>
      <c r="E76" s="619"/>
      <c r="F76" s="633"/>
      <c r="G76" s="594"/>
      <c r="H76" s="594"/>
      <c r="I76" s="592"/>
      <c r="J76" s="205">
        <f>+RESUMEN!J89</f>
        <v>0.27500000000000002</v>
      </c>
      <c r="K76" s="160" t="s">
        <v>551</v>
      </c>
      <c r="L76" s="172" t="s">
        <v>514</v>
      </c>
      <c r="M76" s="161">
        <v>2210241</v>
      </c>
      <c r="N76" s="172" t="s">
        <v>1696</v>
      </c>
      <c r="O76" s="162">
        <v>0</v>
      </c>
      <c r="P76" s="177">
        <v>1</v>
      </c>
      <c r="Q76" s="177">
        <v>1</v>
      </c>
      <c r="R76" s="326">
        <v>0.25</v>
      </c>
      <c r="S76" s="177">
        <v>1</v>
      </c>
      <c r="T76" s="326">
        <v>0.25</v>
      </c>
      <c r="U76" s="177">
        <v>1</v>
      </c>
      <c r="V76" s="327">
        <v>0.25</v>
      </c>
      <c r="W76" s="260">
        <v>1</v>
      </c>
      <c r="X76" s="328">
        <v>0.25</v>
      </c>
      <c r="Y76" s="179">
        <v>1</v>
      </c>
      <c r="Z76" s="177">
        <v>0.1</v>
      </c>
      <c r="AA76" s="177">
        <v>0</v>
      </c>
      <c r="AB76" s="173">
        <v>0</v>
      </c>
      <c r="AC76" s="347">
        <f t="shared" ref="AC76:AC139" si="46">IF(Q76=0," -",Y76/Q76)</f>
        <v>1</v>
      </c>
      <c r="AD76" s="348">
        <f t="shared" ref="AD76:AD139" si="47">IF(Q76=0," -",IF(AC76&gt;100%,100%,AC76))</f>
        <v>1</v>
      </c>
      <c r="AE76" s="349">
        <f t="shared" ref="AE76:AE139" si="48">IF(S76=0," -",Z76/S76)</f>
        <v>0.1</v>
      </c>
      <c r="AF76" s="348">
        <f t="shared" ref="AF76:AF139" si="49">IF(S76=0," -",IF(AE76&gt;100%,100%,AE76))</f>
        <v>0.1</v>
      </c>
      <c r="AG76" s="349">
        <f t="shared" ref="AG76:AG139" si="50">IF(U76=0," -",AA76/U76)</f>
        <v>0</v>
      </c>
      <c r="AH76" s="348">
        <f t="shared" ref="AH76:AH139" si="51">IF(U76=0," -",IF(AG76&gt;100%,100%,AG76))</f>
        <v>0</v>
      </c>
      <c r="AI76" s="349">
        <f t="shared" ref="AI76:AI139" si="52">IF(W76=0," -",AB76/W76)</f>
        <v>0</v>
      </c>
      <c r="AJ76" s="348">
        <f t="shared" ref="AJ76:AJ139" si="53">IF(W76=0," -",IF(AI76&gt;100%,100%,AI76))</f>
        <v>0</v>
      </c>
      <c r="AK76" s="510">
        <f t="shared" ref="AK76:AK136" si="54">+AVERAGE(Y76:AB76)/P76</f>
        <v>0.27500000000000002</v>
      </c>
      <c r="AL76" s="508">
        <f t="shared" ref="AL76:AL139" si="55">+IF(AK76&gt;100%,100%,AK76)</f>
        <v>0.27500000000000002</v>
      </c>
      <c r="AM76" s="509">
        <f t="shared" ref="AM76:AM139" si="56">+AL76</f>
        <v>0.27500000000000002</v>
      </c>
      <c r="AN76" s="295">
        <v>338666</v>
      </c>
      <c r="AO76" s="296">
        <v>308255</v>
      </c>
      <c r="AP76" s="296">
        <v>0</v>
      </c>
      <c r="AQ76" s="297">
        <f t="shared" si="18"/>
        <v>0.91020356339284136</v>
      </c>
      <c r="AR76" s="298" t="str">
        <f t="shared" si="19"/>
        <v xml:space="preserve"> -</v>
      </c>
      <c r="AS76" s="178">
        <v>339324</v>
      </c>
      <c r="AT76" s="177">
        <v>36000</v>
      </c>
      <c r="AU76" s="177">
        <v>0</v>
      </c>
      <c r="AV76" s="297">
        <f t="shared" si="20"/>
        <v>0.10609329136754253</v>
      </c>
      <c r="AW76" s="298" t="str">
        <f t="shared" si="21"/>
        <v xml:space="preserve"> -</v>
      </c>
      <c r="AX76" s="179">
        <v>544375</v>
      </c>
      <c r="AY76" s="177">
        <v>0</v>
      </c>
      <c r="AZ76" s="177">
        <v>0</v>
      </c>
      <c r="BA76" s="297">
        <f t="shared" si="22"/>
        <v>0</v>
      </c>
      <c r="BB76" s="298" t="str">
        <f t="shared" si="23"/>
        <v xml:space="preserve"> -</v>
      </c>
      <c r="BC76" s="178">
        <v>568871</v>
      </c>
      <c r="BD76" s="177">
        <v>0</v>
      </c>
      <c r="BE76" s="177">
        <v>0</v>
      </c>
      <c r="BF76" s="297">
        <f t="shared" si="24"/>
        <v>0</v>
      </c>
      <c r="BG76" s="298" t="str">
        <f t="shared" si="25"/>
        <v xml:space="preserve"> -</v>
      </c>
      <c r="BH76" s="385">
        <f t="shared" si="26"/>
        <v>1791236</v>
      </c>
      <c r="BI76" s="386">
        <f t="shared" si="27"/>
        <v>344255</v>
      </c>
      <c r="BJ76" s="386">
        <f t="shared" si="28"/>
        <v>0</v>
      </c>
      <c r="BK76" s="387">
        <f t="shared" si="29"/>
        <v>0.19218852233876496</v>
      </c>
      <c r="BL76" s="298" t="str">
        <f t="shared" si="30"/>
        <v xml:space="preserve"> -</v>
      </c>
      <c r="BM76" s="463" t="s">
        <v>1434</v>
      </c>
      <c r="BN76" s="199" t="s">
        <v>1320</v>
      </c>
      <c r="BO76" s="158" t="s">
        <v>1963</v>
      </c>
    </row>
    <row r="77" spans="2:67" ht="30" customHeight="1">
      <c r="B77" s="649"/>
      <c r="C77" s="646"/>
      <c r="D77" s="707"/>
      <c r="E77" s="619"/>
      <c r="F77" s="633"/>
      <c r="G77" s="594"/>
      <c r="H77" s="594"/>
      <c r="I77" s="592"/>
      <c r="J77" s="621">
        <f>+RESUMEN!J90</f>
        <v>0.17416666666666666</v>
      </c>
      <c r="K77" s="613" t="s">
        <v>552</v>
      </c>
      <c r="L77" s="120" t="s">
        <v>515</v>
      </c>
      <c r="M77" s="325">
        <v>2210220</v>
      </c>
      <c r="N77" s="120" t="s">
        <v>1697</v>
      </c>
      <c r="O77" s="35">
        <v>0</v>
      </c>
      <c r="P77" s="53">
        <v>1</v>
      </c>
      <c r="Q77" s="53">
        <v>1</v>
      </c>
      <c r="R77" s="314">
        <f t="shared" ref="R77:R138" si="57">+Q77/P77</f>
        <v>1</v>
      </c>
      <c r="S77" s="53">
        <v>0</v>
      </c>
      <c r="T77" s="314">
        <f t="shared" ref="T77:T126" si="58">+S77/P77</f>
        <v>0</v>
      </c>
      <c r="U77" s="53">
        <v>0</v>
      </c>
      <c r="V77" s="315">
        <f t="shared" ref="V77:V126" si="59">+U77/P77</f>
        <v>0</v>
      </c>
      <c r="W77" s="42">
        <v>0</v>
      </c>
      <c r="X77" s="315">
        <f t="shared" ref="X77:X138" si="60">+W77/P77</f>
        <v>0</v>
      </c>
      <c r="Y77" s="46">
        <v>0</v>
      </c>
      <c r="Z77" s="84">
        <v>0.1</v>
      </c>
      <c r="AA77" s="84">
        <v>0</v>
      </c>
      <c r="AB77" s="63">
        <v>0</v>
      </c>
      <c r="AC77" s="341">
        <f t="shared" si="46"/>
        <v>0</v>
      </c>
      <c r="AD77" s="342">
        <f t="shared" si="47"/>
        <v>0</v>
      </c>
      <c r="AE77" s="343" t="str">
        <f t="shared" si="48"/>
        <v xml:space="preserve"> -</v>
      </c>
      <c r="AF77" s="342" t="str">
        <f t="shared" si="49"/>
        <v xml:space="preserve"> -</v>
      </c>
      <c r="AG77" s="343" t="str">
        <f t="shared" si="50"/>
        <v xml:space="preserve"> -</v>
      </c>
      <c r="AH77" s="342" t="str">
        <f t="shared" si="51"/>
        <v xml:space="preserve"> -</v>
      </c>
      <c r="AI77" s="343" t="str">
        <f t="shared" si="52"/>
        <v xml:space="preserve"> -</v>
      </c>
      <c r="AJ77" s="342" t="str">
        <f t="shared" si="53"/>
        <v xml:space="preserve"> -</v>
      </c>
      <c r="AK77" s="505">
        <f t="shared" si="45"/>
        <v>0.1</v>
      </c>
      <c r="AL77" s="500">
        <f t="shared" si="55"/>
        <v>0.1</v>
      </c>
      <c r="AM77" s="495">
        <f t="shared" si="56"/>
        <v>0.1</v>
      </c>
      <c r="AN77" s="214">
        <v>0</v>
      </c>
      <c r="AO77" s="215">
        <v>0</v>
      </c>
      <c r="AP77" s="215">
        <v>0</v>
      </c>
      <c r="AQ77" s="134" t="str">
        <f t="shared" ref="AQ77:AQ140" si="61">IF(AN77=0," -",AO77/AN77)</f>
        <v xml:space="preserve"> -</v>
      </c>
      <c r="AR77" s="276" t="str">
        <f t="shared" ref="AR77:AR140" si="62">IF(AP77=0," -",IF(AO77=0,100%,AP77/AO77))</f>
        <v xml:space="preserve"> -</v>
      </c>
      <c r="AS77" s="55">
        <v>5318</v>
      </c>
      <c r="AT77" s="53">
        <v>5318</v>
      </c>
      <c r="AU77" s="53">
        <v>0</v>
      </c>
      <c r="AV77" s="134">
        <f t="shared" ref="AV77:AV140" si="63">IF(AS77=0," -",AT77/AS77)</f>
        <v>1</v>
      </c>
      <c r="AW77" s="276" t="str">
        <f t="shared" ref="AW77:AW140" si="64">IF(AU77=0," -",IF(AT77=0,100%,AU77/AT77))</f>
        <v xml:space="preserve"> -</v>
      </c>
      <c r="AX77" s="52">
        <v>0</v>
      </c>
      <c r="AY77" s="53">
        <v>0</v>
      </c>
      <c r="AZ77" s="53">
        <v>0</v>
      </c>
      <c r="BA77" s="134" t="str">
        <f t="shared" ref="BA77:BA140" si="65">IF(AX77=0," -",AY77/AX77)</f>
        <v xml:space="preserve"> -</v>
      </c>
      <c r="BB77" s="276" t="str">
        <f t="shared" ref="BB77:BB140" si="66">IF(AZ77=0," -",IF(AY77=0,100%,AZ77/AY77))</f>
        <v xml:space="preserve"> -</v>
      </c>
      <c r="BC77" s="55">
        <v>0</v>
      </c>
      <c r="BD77" s="53">
        <v>0</v>
      </c>
      <c r="BE77" s="53">
        <v>0</v>
      </c>
      <c r="BF77" s="134" t="str">
        <f t="shared" ref="BF77:BF140" si="67">IF(BC77=0," -",BD77/BC77)</f>
        <v xml:space="preserve"> -</v>
      </c>
      <c r="BG77" s="276" t="str">
        <f t="shared" ref="BG77:BG140" si="68">IF(BE77=0," -",IF(BD77=0,100%,BE77/BD77))</f>
        <v xml:space="preserve"> -</v>
      </c>
      <c r="BH77" s="278">
        <f t="shared" ref="BH77:BH140" si="69">+AN77+AS77+AX77+BC77</f>
        <v>5318</v>
      </c>
      <c r="BI77" s="279">
        <f t="shared" ref="BI77:BI140" si="70">+AO77+AT77+AY77+BD77</f>
        <v>5318</v>
      </c>
      <c r="BJ77" s="279">
        <f t="shared" ref="BJ77:BJ140" si="71">+AP77+AU77+AZ77+BE77</f>
        <v>0</v>
      </c>
      <c r="BK77" s="383">
        <f t="shared" ref="BK77:BK140" si="72">IF(BH77=0," -",BI77/BH77)</f>
        <v>1</v>
      </c>
      <c r="BL77" s="276" t="str">
        <f t="shared" ref="BL77:BL140" si="73">IF(BJ77=0," -",IF(BI77=0,100%,BJ77/BI77))</f>
        <v xml:space="preserve"> -</v>
      </c>
      <c r="BM77" s="450" t="s">
        <v>1434</v>
      </c>
      <c r="BN77" s="194" t="s">
        <v>1320</v>
      </c>
      <c r="BO77" s="95" t="s">
        <v>1963</v>
      </c>
    </row>
    <row r="78" spans="2:67" ht="30" customHeight="1">
      <c r="B78" s="649"/>
      <c r="C78" s="646"/>
      <c r="D78" s="707"/>
      <c r="E78" s="619"/>
      <c r="F78" s="633"/>
      <c r="G78" s="594"/>
      <c r="H78" s="594"/>
      <c r="I78" s="592"/>
      <c r="J78" s="622"/>
      <c r="K78" s="614"/>
      <c r="L78" s="110" t="s">
        <v>516</v>
      </c>
      <c r="M78" s="122">
        <v>2210220</v>
      </c>
      <c r="N78" s="110" t="s">
        <v>1698</v>
      </c>
      <c r="O78" s="34">
        <v>0</v>
      </c>
      <c r="P78" s="54">
        <v>1</v>
      </c>
      <c r="Q78" s="54">
        <v>0</v>
      </c>
      <c r="R78" s="308">
        <f t="shared" si="57"/>
        <v>0</v>
      </c>
      <c r="S78" s="54">
        <v>1</v>
      </c>
      <c r="T78" s="308">
        <f t="shared" si="58"/>
        <v>1</v>
      </c>
      <c r="U78" s="54">
        <v>0</v>
      </c>
      <c r="V78" s="310">
        <f t="shared" si="59"/>
        <v>0</v>
      </c>
      <c r="W78" s="41">
        <v>0</v>
      </c>
      <c r="X78" s="310">
        <f t="shared" si="60"/>
        <v>0</v>
      </c>
      <c r="Y78" s="48">
        <v>0</v>
      </c>
      <c r="Z78" s="54">
        <v>0</v>
      </c>
      <c r="AA78" s="54">
        <v>0</v>
      </c>
      <c r="AB78" s="43">
        <v>0</v>
      </c>
      <c r="AC78" s="247" t="str">
        <f t="shared" si="46"/>
        <v xml:space="preserve"> -</v>
      </c>
      <c r="AD78" s="337" t="str">
        <f t="shared" si="47"/>
        <v xml:space="preserve"> -</v>
      </c>
      <c r="AE78" s="248">
        <f t="shared" si="48"/>
        <v>0</v>
      </c>
      <c r="AF78" s="337">
        <f t="shared" si="49"/>
        <v>0</v>
      </c>
      <c r="AG78" s="248" t="str">
        <f t="shared" si="50"/>
        <v xml:space="preserve"> -</v>
      </c>
      <c r="AH78" s="337" t="str">
        <f t="shared" si="51"/>
        <v xml:space="preserve"> -</v>
      </c>
      <c r="AI78" s="248" t="str">
        <f t="shared" si="52"/>
        <v xml:space="preserve"> -</v>
      </c>
      <c r="AJ78" s="337" t="str">
        <f t="shared" si="53"/>
        <v xml:space="preserve"> -</v>
      </c>
      <c r="AK78" s="503">
        <f t="shared" si="45"/>
        <v>0</v>
      </c>
      <c r="AL78" s="498">
        <f t="shared" si="55"/>
        <v>0</v>
      </c>
      <c r="AM78" s="493">
        <f t="shared" si="56"/>
        <v>0</v>
      </c>
      <c r="AN78" s="212">
        <v>50000</v>
      </c>
      <c r="AO78" s="213">
        <v>0</v>
      </c>
      <c r="AP78" s="213">
        <v>0</v>
      </c>
      <c r="AQ78" s="116">
        <f t="shared" si="61"/>
        <v>0</v>
      </c>
      <c r="AR78" s="277" t="str">
        <f t="shared" si="62"/>
        <v xml:space="preserve"> -</v>
      </c>
      <c r="AS78" s="49">
        <v>42000</v>
      </c>
      <c r="AT78" s="54">
        <v>0</v>
      </c>
      <c r="AU78" s="54">
        <v>0</v>
      </c>
      <c r="AV78" s="116">
        <f t="shared" si="63"/>
        <v>0</v>
      </c>
      <c r="AW78" s="277" t="str">
        <f t="shared" si="64"/>
        <v xml:space="preserve"> -</v>
      </c>
      <c r="AX78" s="48">
        <v>0</v>
      </c>
      <c r="AY78" s="54">
        <v>0</v>
      </c>
      <c r="AZ78" s="54">
        <v>0</v>
      </c>
      <c r="BA78" s="116" t="str">
        <f t="shared" si="65"/>
        <v xml:space="preserve"> -</v>
      </c>
      <c r="BB78" s="277" t="str">
        <f t="shared" si="66"/>
        <v xml:space="preserve"> -</v>
      </c>
      <c r="BC78" s="49">
        <v>0</v>
      </c>
      <c r="BD78" s="54">
        <v>0</v>
      </c>
      <c r="BE78" s="54">
        <v>0</v>
      </c>
      <c r="BF78" s="116" t="str">
        <f t="shared" si="67"/>
        <v xml:space="preserve"> -</v>
      </c>
      <c r="BG78" s="277" t="str">
        <f t="shared" si="68"/>
        <v xml:space="preserve"> -</v>
      </c>
      <c r="BH78" s="240">
        <f t="shared" si="69"/>
        <v>92000</v>
      </c>
      <c r="BI78" s="236">
        <f t="shared" si="70"/>
        <v>0</v>
      </c>
      <c r="BJ78" s="236">
        <f t="shared" si="71"/>
        <v>0</v>
      </c>
      <c r="BK78" s="381">
        <f t="shared" si="72"/>
        <v>0</v>
      </c>
      <c r="BL78" s="277" t="str">
        <f t="shared" si="73"/>
        <v xml:space="preserve"> -</v>
      </c>
      <c r="BM78" s="451" t="s">
        <v>1434</v>
      </c>
      <c r="BN78" s="195" t="s">
        <v>1320</v>
      </c>
      <c r="BO78" s="96" t="s">
        <v>1963</v>
      </c>
    </row>
    <row r="79" spans="2:67" ht="30" customHeight="1">
      <c r="B79" s="649"/>
      <c r="C79" s="646"/>
      <c r="D79" s="707"/>
      <c r="E79" s="619"/>
      <c r="F79" s="633"/>
      <c r="G79" s="594"/>
      <c r="H79" s="594"/>
      <c r="I79" s="592"/>
      <c r="J79" s="622"/>
      <c r="K79" s="614"/>
      <c r="L79" s="23" t="s">
        <v>691</v>
      </c>
      <c r="M79" s="123">
        <v>2210220</v>
      </c>
      <c r="N79" s="23" t="s">
        <v>1699</v>
      </c>
      <c r="O79" s="34">
        <v>0</v>
      </c>
      <c r="P79" s="54">
        <v>1</v>
      </c>
      <c r="Q79" s="54">
        <v>1</v>
      </c>
      <c r="R79" s="308">
        <v>0.25</v>
      </c>
      <c r="S79" s="54">
        <v>1</v>
      </c>
      <c r="T79" s="308">
        <v>0.25</v>
      </c>
      <c r="U79" s="54">
        <v>1</v>
      </c>
      <c r="V79" s="310">
        <v>0.25</v>
      </c>
      <c r="W79" s="41">
        <v>1</v>
      </c>
      <c r="X79" s="310">
        <v>0.25</v>
      </c>
      <c r="Y79" s="48">
        <v>0.6</v>
      </c>
      <c r="Z79" s="54">
        <v>0.1</v>
      </c>
      <c r="AA79" s="54">
        <v>0</v>
      </c>
      <c r="AB79" s="43">
        <v>0</v>
      </c>
      <c r="AC79" s="247">
        <f t="shared" si="46"/>
        <v>0.6</v>
      </c>
      <c r="AD79" s="337">
        <f t="shared" si="47"/>
        <v>0.6</v>
      </c>
      <c r="AE79" s="248">
        <f t="shared" si="48"/>
        <v>0.1</v>
      </c>
      <c r="AF79" s="337">
        <f t="shared" si="49"/>
        <v>0.1</v>
      </c>
      <c r="AG79" s="248">
        <f t="shared" si="50"/>
        <v>0</v>
      </c>
      <c r="AH79" s="337">
        <f t="shared" si="51"/>
        <v>0</v>
      </c>
      <c r="AI79" s="248">
        <f t="shared" si="52"/>
        <v>0</v>
      </c>
      <c r="AJ79" s="337">
        <f t="shared" si="53"/>
        <v>0</v>
      </c>
      <c r="AK79" s="503">
        <f t="shared" si="54"/>
        <v>0.17499999999999999</v>
      </c>
      <c r="AL79" s="498">
        <f t="shared" si="55"/>
        <v>0.17499999999999999</v>
      </c>
      <c r="AM79" s="493">
        <f t="shared" si="56"/>
        <v>0.17499999999999999</v>
      </c>
      <c r="AN79" s="212">
        <v>165600</v>
      </c>
      <c r="AO79" s="213">
        <v>126669</v>
      </c>
      <c r="AP79" s="213">
        <v>0</v>
      </c>
      <c r="AQ79" s="116">
        <f t="shared" si="61"/>
        <v>0.76490942028985509</v>
      </c>
      <c r="AR79" s="277" t="str">
        <f t="shared" si="62"/>
        <v xml:space="preserve"> -</v>
      </c>
      <c r="AS79" s="49">
        <v>201909</v>
      </c>
      <c r="AT79" s="54">
        <v>31909</v>
      </c>
      <c r="AU79" s="54">
        <v>0</v>
      </c>
      <c r="AV79" s="116">
        <f t="shared" si="63"/>
        <v>0.15803654121411131</v>
      </c>
      <c r="AW79" s="277" t="str">
        <f t="shared" si="64"/>
        <v xml:space="preserve"> -</v>
      </c>
      <c r="AX79" s="48">
        <v>0</v>
      </c>
      <c r="AY79" s="54">
        <v>0</v>
      </c>
      <c r="AZ79" s="54">
        <v>0</v>
      </c>
      <c r="BA79" s="116" t="str">
        <f t="shared" si="65"/>
        <v xml:space="preserve"> -</v>
      </c>
      <c r="BB79" s="277" t="str">
        <f t="shared" si="66"/>
        <v xml:space="preserve"> -</v>
      </c>
      <c r="BC79" s="49">
        <v>0</v>
      </c>
      <c r="BD79" s="54">
        <v>0</v>
      </c>
      <c r="BE79" s="54">
        <v>0</v>
      </c>
      <c r="BF79" s="116" t="str">
        <f t="shared" si="67"/>
        <v xml:space="preserve"> -</v>
      </c>
      <c r="BG79" s="277" t="str">
        <f t="shared" si="68"/>
        <v xml:space="preserve"> -</v>
      </c>
      <c r="BH79" s="240">
        <f t="shared" si="69"/>
        <v>367509</v>
      </c>
      <c r="BI79" s="236">
        <f t="shared" si="70"/>
        <v>158578</v>
      </c>
      <c r="BJ79" s="236">
        <f t="shared" si="71"/>
        <v>0</v>
      </c>
      <c r="BK79" s="381">
        <f t="shared" si="72"/>
        <v>0.43149419469999373</v>
      </c>
      <c r="BL79" s="277" t="str">
        <f t="shared" si="73"/>
        <v xml:space="preserve"> -</v>
      </c>
      <c r="BM79" s="451" t="s">
        <v>1434</v>
      </c>
      <c r="BN79" s="195" t="s">
        <v>1320</v>
      </c>
      <c r="BO79" s="96" t="s">
        <v>1963</v>
      </c>
    </row>
    <row r="80" spans="2:67" ht="30" customHeight="1">
      <c r="B80" s="649"/>
      <c r="C80" s="646"/>
      <c r="D80" s="707"/>
      <c r="E80" s="619"/>
      <c r="F80" s="633" t="s">
        <v>544</v>
      </c>
      <c r="G80" s="591">
        <v>0</v>
      </c>
      <c r="H80" s="591">
        <v>0</v>
      </c>
      <c r="I80" s="589">
        <v>1E-3</v>
      </c>
      <c r="J80" s="622"/>
      <c r="K80" s="614"/>
      <c r="L80" s="110" t="s">
        <v>517</v>
      </c>
      <c r="M80" s="122">
        <v>2210220</v>
      </c>
      <c r="N80" s="110" t="s">
        <v>1700</v>
      </c>
      <c r="O80" s="37">
        <v>1</v>
      </c>
      <c r="P80" s="79">
        <v>1</v>
      </c>
      <c r="Q80" s="79">
        <v>1</v>
      </c>
      <c r="R80" s="308">
        <v>0.25</v>
      </c>
      <c r="S80" s="79">
        <v>1</v>
      </c>
      <c r="T80" s="308">
        <v>0.25</v>
      </c>
      <c r="U80" s="79">
        <v>1</v>
      </c>
      <c r="V80" s="310">
        <v>0.25</v>
      </c>
      <c r="W80" s="116">
        <v>1</v>
      </c>
      <c r="X80" s="310">
        <v>0.25</v>
      </c>
      <c r="Y80" s="233">
        <v>0.02</v>
      </c>
      <c r="Z80" s="79">
        <v>0.01</v>
      </c>
      <c r="AA80" s="79">
        <v>0</v>
      </c>
      <c r="AB80" s="65">
        <v>0</v>
      </c>
      <c r="AC80" s="247">
        <f t="shared" si="46"/>
        <v>0.02</v>
      </c>
      <c r="AD80" s="337">
        <f t="shared" si="47"/>
        <v>0.02</v>
      </c>
      <c r="AE80" s="248">
        <f t="shared" si="48"/>
        <v>0.01</v>
      </c>
      <c r="AF80" s="337">
        <f t="shared" si="49"/>
        <v>0.01</v>
      </c>
      <c r="AG80" s="248">
        <f t="shared" si="50"/>
        <v>0</v>
      </c>
      <c r="AH80" s="337">
        <f t="shared" si="51"/>
        <v>0</v>
      </c>
      <c r="AI80" s="248">
        <f t="shared" si="52"/>
        <v>0</v>
      </c>
      <c r="AJ80" s="337">
        <f t="shared" si="53"/>
        <v>0</v>
      </c>
      <c r="AK80" s="503">
        <f t="shared" si="54"/>
        <v>7.4999999999999997E-3</v>
      </c>
      <c r="AL80" s="498">
        <f t="shared" si="55"/>
        <v>7.4999999999999997E-3</v>
      </c>
      <c r="AM80" s="493">
        <f t="shared" si="56"/>
        <v>7.4999999999999997E-3</v>
      </c>
      <c r="AN80" s="212">
        <v>59742</v>
      </c>
      <c r="AO80" s="213">
        <v>45115</v>
      </c>
      <c r="AP80" s="213">
        <v>0</v>
      </c>
      <c r="AQ80" s="116">
        <f t="shared" si="61"/>
        <v>0.75516387131331386</v>
      </c>
      <c r="AR80" s="277" t="str">
        <f t="shared" si="62"/>
        <v xml:space="preserve"> -</v>
      </c>
      <c r="AS80" s="49">
        <v>15954</v>
      </c>
      <c r="AT80" s="54">
        <v>15954</v>
      </c>
      <c r="AU80" s="54">
        <v>0</v>
      </c>
      <c r="AV80" s="116">
        <f t="shared" si="63"/>
        <v>1</v>
      </c>
      <c r="AW80" s="277" t="str">
        <f t="shared" si="64"/>
        <v xml:space="preserve"> -</v>
      </c>
      <c r="AX80" s="48">
        <v>264209</v>
      </c>
      <c r="AY80" s="54">
        <v>0</v>
      </c>
      <c r="AZ80" s="54">
        <v>0</v>
      </c>
      <c r="BA80" s="116">
        <f t="shared" si="65"/>
        <v>0</v>
      </c>
      <c r="BB80" s="277" t="str">
        <f t="shared" si="66"/>
        <v xml:space="preserve"> -</v>
      </c>
      <c r="BC80" s="49">
        <v>296398</v>
      </c>
      <c r="BD80" s="54">
        <v>0</v>
      </c>
      <c r="BE80" s="54">
        <v>0</v>
      </c>
      <c r="BF80" s="116">
        <f t="shared" si="67"/>
        <v>0</v>
      </c>
      <c r="BG80" s="277" t="str">
        <f t="shared" si="68"/>
        <v xml:space="preserve"> -</v>
      </c>
      <c r="BH80" s="240">
        <f t="shared" si="69"/>
        <v>636303</v>
      </c>
      <c r="BI80" s="236">
        <f t="shared" si="70"/>
        <v>61069</v>
      </c>
      <c r="BJ80" s="236">
        <f t="shared" si="71"/>
        <v>0</v>
      </c>
      <c r="BK80" s="381">
        <f t="shared" si="72"/>
        <v>9.5974716447981542E-2</v>
      </c>
      <c r="BL80" s="277" t="str">
        <f t="shared" si="73"/>
        <v xml:space="preserve"> -</v>
      </c>
      <c r="BM80" s="451" t="s">
        <v>1434</v>
      </c>
      <c r="BN80" s="195" t="s">
        <v>1320</v>
      </c>
      <c r="BO80" s="96" t="s">
        <v>1963</v>
      </c>
    </row>
    <row r="81" spans="2:67" ht="45.75" customHeight="1">
      <c r="B81" s="649"/>
      <c r="C81" s="646"/>
      <c r="D81" s="707"/>
      <c r="E81" s="619"/>
      <c r="F81" s="633"/>
      <c r="G81" s="591"/>
      <c r="H81" s="591"/>
      <c r="I81" s="589"/>
      <c r="J81" s="622"/>
      <c r="K81" s="614"/>
      <c r="L81" s="110" t="s">
        <v>518</v>
      </c>
      <c r="M81" s="122">
        <v>2210220</v>
      </c>
      <c r="N81" s="110" t="s">
        <v>1701</v>
      </c>
      <c r="O81" s="34">
        <v>0</v>
      </c>
      <c r="P81" s="54">
        <v>1</v>
      </c>
      <c r="Q81" s="54">
        <v>0</v>
      </c>
      <c r="R81" s="308">
        <f t="shared" si="57"/>
        <v>0</v>
      </c>
      <c r="S81" s="54">
        <v>1</v>
      </c>
      <c r="T81" s="308">
        <f t="shared" si="58"/>
        <v>1</v>
      </c>
      <c r="U81" s="54">
        <v>0</v>
      </c>
      <c r="V81" s="310">
        <f t="shared" si="59"/>
        <v>0</v>
      </c>
      <c r="W81" s="41">
        <v>0</v>
      </c>
      <c r="X81" s="310">
        <f t="shared" si="60"/>
        <v>0</v>
      </c>
      <c r="Y81" s="48">
        <v>0.5</v>
      </c>
      <c r="Z81" s="54">
        <v>0</v>
      </c>
      <c r="AA81" s="54">
        <v>0</v>
      </c>
      <c r="AB81" s="43">
        <v>0</v>
      </c>
      <c r="AC81" s="247" t="str">
        <f t="shared" si="46"/>
        <v xml:space="preserve"> -</v>
      </c>
      <c r="AD81" s="337" t="str">
        <f t="shared" si="47"/>
        <v xml:space="preserve"> -</v>
      </c>
      <c r="AE81" s="248">
        <f t="shared" si="48"/>
        <v>0</v>
      </c>
      <c r="AF81" s="337">
        <f t="shared" si="49"/>
        <v>0</v>
      </c>
      <c r="AG81" s="248" t="str">
        <f t="shared" si="50"/>
        <v xml:space="preserve"> -</v>
      </c>
      <c r="AH81" s="337" t="str">
        <f t="shared" si="51"/>
        <v xml:space="preserve"> -</v>
      </c>
      <c r="AI81" s="248" t="str">
        <f t="shared" si="52"/>
        <v xml:space="preserve"> -</v>
      </c>
      <c r="AJ81" s="337" t="str">
        <f t="shared" si="53"/>
        <v xml:space="preserve"> -</v>
      </c>
      <c r="AK81" s="503">
        <f t="shared" ref="AK81" si="74">+SUM(Y81:AB81)/P81</f>
        <v>0.5</v>
      </c>
      <c r="AL81" s="498">
        <f t="shared" si="55"/>
        <v>0.5</v>
      </c>
      <c r="AM81" s="493">
        <f t="shared" si="56"/>
        <v>0.5</v>
      </c>
      <c r="AN81" s="212">
        <v>40000</v>
      </c>
      <c r="AO81" s="213">
        <v>40000</v>
      </c>
      <c r="AP81" s="213">
        <v>0</v>
      </c>
      <c r="AQ81" s="116">
        <f t="shared" si="61"/>
        <v>1</v>
      </c>
      <c r="AR81" s="277" t="str">
        <f t="shared" si="62"/>
        <v xml:space="preserve"> -</v>
      </c>
      <c r="AS81" s="49">
        <v>29500</v>
      </c>
      <c r="AT81" s="54">
        <v>0</v>
      </c>
      <c r="AU81" s="54">
        <v>0</v>
      </c>
      <c r="AV81" s="116">
        <f t="shared" si="63"/>
        <v>0</v>
      </c>
      <c r="AW81" s="277" t="str">
        <f t="shared" si="64"/>
        <v xml:space="preserve"> -</v>
      </c>
      <c r="AX81" s="48">
        <v>0</v>
      </c>
      <c r="AY81" s="54">
        <v>0</v>
      </c>
      <c r="AZ81" s="54">
        <v>0</v>
      </c>
      <c r="BA81" s="116" t="str">
        <f t="shared" si="65"/>
        <v xml:space="preserve"> -</v>
      </c>
      <c r="BB81" s="277" t="str">
        <f t="shared" si="66"/>
        <v xml:space="preserve"> -</v>
      </c>
      <c r="BC81" s="49">
        <v>0</v>
      </c>
      <c r="BD81" s="54">
        <v>0</v>
      </c>
      <c r="BE81" s="54">
        <v>0</v>
      </c>
      <c r="BF81" s="116" t="str">
        <f t="shared" si="67"/>
        <v xml:space="preserve"> -</v>
      </c>
      <c r="BG81" s="277" t="str">
        <f t="shared" si="68"/>
        <v xml:space="preserve"> -</v>
      </c>
      <c r="BH81" s="240">
        <f t="shared" si="69"/>
        <v>69500</v>
      </c>
      <c r="BI81" s="236">
        <f t="shared" si="70"/>
        <v>40000</v>
      </c>
      <c r="BJ81" s="236">
        <f t="shared" si="71"/>
        <v>0</v>
      </c>
      <c r="BK81" s="381">
        <f t="shared" si="72"/>
        <v>0.57553956834532372</v>
      </c>
      <c r="BL81" s="277" t="str">
        <f t="shared" si="73"/>
        <v xml:space="preserve"> -</v>
      </c>
      <c r="BM81" s="451" t="s">
        <v>1434</v>
      </c>
      <c r="BN81" s="195" t="s">
        <v>1320</v>
      </c>
      <c r="BO81" s="96" t="s">
        <v>1963</v>
      </c>
    </row>
    <row r="82" spans="2:67" ht="45.75" customHeight="1" thickBot="1">
      <c r="B82" s="649"/>
      <c r="C82" s="646"/>
      <c r="D82" s="707"/>
      <c r="E82" s="619"/>
      <c r="F82" s="633"/>
      <c r="G82" s="591"/>
      <c r="H82" s="591"/>
      <c r="I82" s="589"/>
      <c r="J82" s="623"/>
      <c r="K82" s="615"/>
      <c r="L82" s="112" t="s">
        <v>519</v>
      </c>
      <c r="M82" s="125">
        <v>2210220</v>
      </c>
      <c r="N82" s="112" t="s">
        <v>1702</v>
      </c>
      <c r="O82" s="38">
        <v>0</v>
      </c>
      <c r="P82" s="98">
        <v>2</v>
      </c>
      <c r="Q82" s="98">
        <v>2</v>
      </c>
      <c r="R82" s="311">
        <v>0.25</v>
      </c>
      <c r="S82" s="98">
        <v>2</v>
      </c>
      <c r="T82" s="311">
        <v>0.25</v>
      </c>
      <c r="U82" s="98">
        <v>2</v>
      </c>
      <c r="V82" s="312">
        <v>0.25</v>
      </c>
      <c r="W82" s="44">
        <v>2</v>
      </c>
      <c r="X82" s="312">
        <v>0.25</v>
      </c>
      <c r="Y82" s="56">
        <v>2</v>
      </c>
      <c r="Z82" s="86">
        <v>0.1</v>
      </c>
      <c r="AA82" s="86">
        <v>0</v>
      </c>
      <c r="AB82" s="64">
        <v>0</v>
      </c>
      <c r="AC82" s="338">
        <f t="shared" si="46"/>
        <v>1</v>
      </c>
      <c r="AD82" s="339">
        <f t="shared" si="47"/>
        <v>1</v>
      </c>
      <c r="AE82" s="268">
        <f t="shared" si="48"/>
        <v>0.05</v>
      </c>
      <c r="AF82" s="339">
        <f t="shared" si="49"/>
        <v>0.05</v>
      </c>
      <c r="AG82" s="268">
        <f t="shared" si="50"/>
        <v>0</v>
      </c>
      <c r="AH82" s="339">
        <f t="shared" si="51"/>
        <v>0</v>
      </c>
      <c r="AI82" s="268">
        <f t="shared" si="52"/>
        <v>0</v>
      </c>
      <c r="AJ82" s="339">
        <f t="shared" si="53"/>
        <v>0</v>
      </c>
      <c r="AK82" s="506">
        <f t="shared" si="54"/>
        <v>0.26250000000000001</v>
      </c>
      <c r="AL82" s="501">
        <f t="shared" si="55"/>
        <v>0.26250000000000001</v>
      </c>
      <c r="AM82" s="496">
        <f t="shared" si="56"/>
        <v>0.26250000000000001</v>
      </c>
      <c r="AN82" s="267">
        <v>127200</v>
      </c>
      <c r="AO82" s="217">
        <v>121124</v>
      </c>
      <c r="AP82" s="217">
        <v>0</v>
      </c>
      <c r="AQ82" s="136">
        <f t="shared" si="61"/>
        <v>0.95223270440251573</v>
      </c>
      <c r="AR82" s="280" t="str">
        <f t="shared" si="62"/>
        <v xml:space="preserve"> -</v>
      </c>
      <c r="AS82" s="51">
        <v>146118</v>
      </c>
      <c r="AT82" s="98">
        <v>5318</v>
      </c>
      <c r="AU82" s="98">
        <v>0</v>
      </c>
      <c r="AV82" s="136">
        <f t="shared" si="63"/>
        <v>3.6395242201508367E-2</v>
      </c>
      <c r="AW82" s="280" t="str">
        <f t="shared" si="64"/>
        <v xml:space="preserve"> -</v>
      </c>
      <c r="AX82" s="50">
        <v>334767</v>
      </c>
      <c r="AY82" s="98">
        <v>0</v>
      </c>
      <c r="AZ82" s="98">
        <v>0</v>
      </c>
      <c r="BA82" s="136">
        <f t="shared" si="65"/>
        <v>0</v>
      </c>
      <c r="BB82" s="280" t="str">
        <f t="shared" si="66"/>
        <v xml:space="preserve"> -</v>
      </c>
      <c r="BC82" s="51">
        <v>329531</v>
      </c>
      <c r="BD82" s="98">
        <v>0</v>
      </c>
      <c r="BE82" s="98">
        <v>0</v>
      </c>
      <c r="BF82" s="136">
        <f t="shared" si="67"/>
        <v>0</v>
      </c>
      <c r="BG82" s="280" t="str">
        <f t="shared" si="68"/>
        <v xml:space="preserve"> -</v>
      </c>
      <c r="BH82" s="258">
        <f t="shared" si="69"/>
        <v>937616</v>
      </c>
      <c r="BI82" s="237">
        <f t="shared" si="70"/>
        <v>126442</v>
      </c>
      <c r="BJ82" s="237">
        <f t="shared" si="71"/>
        <v>0</v>
      </c>
      <c r="BK82" s="384">
        <f t="shared" si="72"/>
        <v>0.13485478063514275</v>
      </c>
      <c r="BL82" s="280" t="str">
        <f t="shared" si="73"/>
        <v xml:space="preserve"> -</v>
      </c>
      <c r="BM82" s="453" t="s">
        <v>1434</v>
      </c>
      <c r="BN82" s="196" t="s">
        <v>1320</v>
      </c>
      <c r="BO82" s="97" t="s">
        <v>1963</v>
      </c>
    </row>
    <row r="83" spans="2:67" ht="30" customHeight="1">
      <c r="B83" s="649"/>
      <c r="C83" s="646"/>
      <c r="D83" s="707"/>
      <c r="E83" s="619"/>
      <c r="F83" s="633"/>
      <c r="G83" s="591"/>
      <c r="H83" s="591"/>
      <c r="I83" s="589"/>
      <c r="J83" s="624">
        <f>+RESUMEN!J91</f>
        <v>0.33812500000000001</v>
      </c>
      <c r="K83" s="616" t="s">
        <v>553</v>
      </c>
      <c r="L83" s="111" t="s">
        <v>520</v>
      </c>
      <c r="M83" s="127">
        <v>2210233</v>
      </c>
      <c r="N83" s="111" t="s">
        <v>1703</v>
      </c>
      <c r="O83" s="33">
        <v>0</v>
      </c>
      <c r="P83" s="84">
        <v>1</v>
      </c>
      <c r="Q83" s="84">
        <v>1</v>
      </c>
      <c r="R83" s="307">
        <v>0.25</v>
      </c>
      <c r="S83" s="84">
        <v>1</v>
      </c>
      <c r="T83" s="307">
        <v>0.25</v>
      </c>
      <c r="U83" s="84">
        <v>1</v>
      </c>
      <c r="V83" s="309">
        <v>0.25</v>
      </c>
      <c r="W83" s="40">
        <v>1</v>
      </c>
      <c r="X83" s="316">
        <v>0.25</v>
      </c>
      <c r="Y83" s="46">
        <v>1</v>
      </c>
      <c r="Z83" s="84">
        <v>0.1</v>
      </c>
      <c r="AA83" s="84">
        <v>0</v>
      </c>
      <c r="AB83" s="63">
        <v>0</v>
      </c>
      <c r="AC83" s="243">
        <f t="shared" si="46"/>
        <v>1</v>
      </c>
      <c r="AD83" s="336">
        <f t="shared" si="47"/>
        <v>1</v>
      </c>
      <c r="AE83" s="244">
        <f t="shared" si="48"/>
        <v>0.1</v>
      </c>
      <c r="AF83" s="336">
        <f t="shared" si="49"/>
        <v>0.1</v>
      </c>
      <c r="AG83" s="244">
        <f t="shared" si="50"/>
        <v>0</v>
      </c>
      <c r="AH83" s="336">
        <f t="shared" si="51"/>
        <v>0</v>
      </c>
      <c r="AI83" s="244">
        <f t="shared" si="52"/>
        <v>0</v>
      </c>
      <c r="AJ83" s="336">
        <f t="shared" si="53"/>
        <v>0</v>
      </c>
      <c r="AK83" s="502">
        <f t="shared" si="54"/>
        <v>0.27500000000000002</v>
      </c>
      <c r="AL83" s="497">
        <f t="shared" si="55"/>
        <v>0.27500000000000002</v>
      </c>
      <c r="AM83" s="492">
        <f t="shared" si="56"/>
        <v>0.27500000000000002</v>
      </c>
      <c r="AN83" s="292">
        <v>10800</v>
      </c>
      <c r="AO83" s="211">
        <v>7338</v>
      </c>
      <c r="AP83" s="211">
        <v>0</v>
      </c>
      <c r="AQ83" s="135">
        <f t="shared" si="61"/>
        <v>0.67944444444444441</v>
      </c>
      <c r="AR83" s="283" t="str">
        <f t="shared" si="62"/>
        <v xml:space="preserve"> -</v>
      </c>
      <c r="AS83" s="47">
        <v>12150</v>
      </c>
      <c r="AT83" s="84">
        <v>12150</v>
      </c>
      <c r="AU83" s="84">
        <v>0</v>
      </c>
      <c r="AV83" s="135">
        <f t="shared" si="63"/>
        <v>1</v>
      </c>
      <c r="AW83" s="283" t="str">
        <f t="shared" si="64"/>
        <v xml:space="preserve"> -</v>
      </c>
      <c r="AX83" s="46">
        <v>78626</v>
      </c>
      <c r="AY83" s="84">
        <v>0</v>
      </c>
      <c r="AZ83" s="84">
        <v>0</v>
      </c>
      <c r="BA83" s="135">
        <f t="shared" si="65"/>
        <v>0</v>
      </c>
      <c r="BB83" s="283" t="str">
        <f t="shared" si="66"/>
        <v xml:space="preserve"> -</v>
      </c>
      <c r="BC83" s="47">
        <v>82164</v>
      </c>
      <c r="BD83" s="84">
        <v>0</v>
      </c>
      <c r="BE83" s="84">
        <v>0</v>
      </c>
      <c r="BF83" s="135">
        <f t="shared" si="67"/>
        <v>0</v>
      </c>
      <c r="BG83" s="283" t="str">
        <f t="shared" si="68"/>
        <v xml:space="preserve"> -</v>
      </c>
      <c r="BH83" s="238">
        <f t="shared" si="69"/>
        <v>183740</v>
      </c>
      <c r="BI83" s="239">
        <f t="shared" si="70"/>
        <v>19488</v>
      </c>
      <c r="BJ83" s="239">
        <f t="shared" si="71"/>
        <v>0</v>
      </c>
      <c r="BK83" s="380">
        <f t="shared" si="72"/>
        <v>0.1060629149885708</v>
      </c>
      <c r="BL83" s="283" t="str">
        <f t="shared" si="73"/>
        <v xml:space="preserve"> -</v>
      </c>
      <c r="BM83" s="454" t="s">
        <v>1434</v>
      </c>
      <c r="BN83" s="197" t="s">
        <v>1320</v>
      </c>
      <c r="BO83" s="69" t="s">
        <v>1963</v>
      </c>
    </row>
    <row r="84" spans="2:67" ht="30" customHeight="1">
      <c r="B84" s="649"/>
      <c r="C84" s="646"/>
      <c r="D84" s="707"/>
      <c r="E84" s="619"/>
      <c r="F84" s="633"/>
      <c r="G84" s="591"/>
      <c r="H84" s="591"/>
      <c r="I84" s="589"/>
      <c r="J84" s="622"/>
      <c r="K84" s="614"/>
      <c r="L84" s="110" t="s">
        <v>521</v>
      </c>
      <c r="M84" s="122">
        <v>2210233</v>
      </c>
      <c r="N84" s="110" t="s">
        <v>1704</v>
      </c>
      <c r="O84" s="34">
        <v>0</v>
      </c>
      <c r="P84" s="54">
        <v>1</v>
      </c>
      <c r="Q84" s="54">
        <v>1</v>
      </c>
      <c r="R84" s="308">
        <v>0.25</v>
      </c>
      <c r="S84" s="54">
        <v>1</v>
      </c>
      <c r="T84" s="308">
        <v>0.25</v>
      </c>
      <c r="U84" s="54">
        <v>1</v>
      </c>
      <c r="V84" s="310">
        <v>0.25</v>
      </c>
      <c r="W84" s="41">
        <v>1</v>
      </c>
      <c r="X84" s="317">
        <v>0.25</v>
      </c>
      <c r="Y84" s="48">
        <v>0.8</v>
      </c>
      <c r="Z84" s="54">
        <v>0.1</v>
      </c>
      <c r="AA84" s="54">
        <v>0</v>
      </c>
      <c r="AB84" s="43">
        <v>0</v>
      </c>
      <c r="AC84" s="247">
        <f t="shared" si="46"/>
        <v>0.8</v>
      </c>
      <c r="AD84" s="337">
        <f t="shared" si="47"/>
        <v>0.8</v>
      </c>
      <c r="AE84" s="248">
        <f t="shared" si="48"/>
        <v>0.1</v>
      </c>
      <c r="AF84" s="337">
        <f t="shared" si="49"/>
        <v>0.1</v>
      </c>
      <c r="AG84" s="248">
        <f t="shared" si="50"/>
        <v>0</v>
      </c>
      <c r="AH84" s="337">
        <f t="shared" si="51"/>
        <v>0</v>
      </c>
      <c r="AI84" s="248">
        <f t="shared" si="52"/>
        <v>0</v>
      </c>
      <c r="AJ84" s="337">
        <f t="shared" si="53"/>
        <v>0</v>
      </c>
      <c r="AK84" s="503">
        <f t="shared" si="54"/>
        <v>0.22500000000000001</v>
      </c>
      <c r="AL84" s="498">
        <f t="shared" si="55"/>
        <v>0.22500000000000001</v>
      </c>
      <c r="AM84" s="493">
        <f t="shared" si="56"/>
        <v>0.22500000000000001</v>
      </c>
      <c r="AN84" s="293">
        <v>105400</v>
      </c>
      <c r="AO84" s="213">
        <v>54583</v>
      </c>
      <c r="AP84" s="213">
        <v>0</v>
      </c>
      <c r="AQ84" s="116">
        <f t="shared" si="61"/>
        <v>0.51786527514231495</v>
      </c>
      <c r="AR84" s="277" t="str">
        <f t="shared" si="62"/>
        <v xml:space="preserve"> -</v>
      </c>
      <c r="AS84" s="49">
        <v>101650</v>
      </c>
      <c r="AT84" s="54">
        <v>4050</v>
      </c>
      <c r="AU84" s="54">
        <v>0</v>
      </c>
      <c r="AV84" s="116">
        <f t="shared" si="63"/>
        <v>3.9842597147073291E-2</v>
      </c>
      <c r="AW84" s="277" t="str">
        <f t="shared" si="64"/>
        <v xml:space="preserve"> -</v>
      </c>
      <c r="AX84" s="48">
        <v>0</v>
      </c>
      <c r="AY84" s="54">
        <v>0</v>
      </c>
      <c r="AZ84" s="54">
        <v>0</v>
      </c>
      <c r="BA84" s="116" t="str">
        <f t="shared" si="65"/>
        <v xml:space="preserve"> -</v>
      </c>
      <c r="BB84" s="277" t="str">
        <f t="shared" si="66"/>
        <v xml:space="preserve"> -</v>
      </c>
      <c r="BC84" s="49">
        <v>0</v>
      </c>
      <c r="BD84" s="54">
        <v>0</v>
      </c>
      <c r="BE84" s="54">
        <v>0</v>
      </c>
      <c r="BF84" s="116" t="str">
        <f t="shared" si="67"/>
        <v xml:space="preserve"> -</v>
      </c>
      <c r="BG84" s="277" t="str">
        <f t="shared" si="68"/>
        <v xml:space="preserve"> -</v>
      </c>
      <c r="BH84" s="240">
        <f t="shared" si="69"/>
        <v>207050</v>
      </c>
      <c r="BI84" s="236">
        <f t="shared" si="70"/>
        <v>58633</v>
      </c>
      <c r="BJ84" s="236">
        <f t="shared" si="71"/>
        <v>0</v>
      </c>
      <c r="BK84" s="381">
        <f t="shared" si="72"/>
        <v>0.28318280608548657</v>
      </c>
      <c r="BL84" s="277" t="str">
        <f t="shared" si="73"/>
        <v xml:space="preserve"> -</v>
      </c>
      <c r="BM84" s="451" t="s">
        <v>1434</v>
      </c>
      <c r="BN84" s="195" t="s">
        <v>1320</v>
      </c>
      <c r="BO84" s="96" t="s">
        <v>1963</v>
      </c>
    </row>
    <row r="85" spans="2:67" ht="30" customHeight="1">
      <c r="B85" s="649"/>
      <c r="C85" s="646"/>
      <c r="D85" s="707"/>
      <c r="E85" s="619"/>
      <c r="F85" s="633" t="s">
        <v>545</v>
      </c>
      <c r="G85" s="594">
        <v>0.02</v>
      </c>
      <c r="H85" s="594">
        <v>0.02</v>
      </c>
      <c r="I85" s="592">
        <v>1.0000000000000001E-5</v>
      </c>
      <c r="J85" s="622"/>
      <c r="K85" s="614"/>
      <c r="L85" s="23" t="s">
        <v>522</v>
      </c>
      <c r="M85" s="122">
        <v>2210233</v>
      </c>
      <c r="N85" s="23" t="s">
        <v>1705</v>
      </c>
      <c r="O85" s="34">
        <v>0</v>
      </c>
      <c r="P85" s="54">
        <v>1</v>
      </c>
      <c r="Q85" s="54">
        <v>1</v>
      </c>
      <c r="R85" s="308">
        <f t="shared" si="57"/>
        <v>1</v>
      </c>
      <c r="S85" s="54">
        <v>0</v>
      </c>
      <c r="T85" s="308">
        <f t="shared" si="58"/>
        <v>0</v>
      </c>
      <c r="U85" s="54">
        <v>0</v>
      </c>
      <c r="V85" s="310">
        <f t="shared" si="59"/>
        <v>0</v>
      </c>
      <c r="W85" s="41">
        <v>0</v>
      </c>
      <c r="X85" s="317">
        <f t="shared" si="60"/>
        <v>0</v>
      </c>
      <c r="Y85" s="48">
        <v>0.5</v>
      </c>
      <c r="Z85" s="54">
        <v>0.1</v>
      </c>
      <c r="AA85" s="54">
        <v>0</v>
      </c>
      <c r="AB85" s="43">
        <v>0</v>
      </c>
      <c r="AC85" s="247">
        <f t="shared" si="46"/>
        <v>0.5</v>
      </c>
      <c r="AD85" s="337">
        <f t="shared" si="47"/>
        <v>0.5</v>
      </c>
      <c r="AE85" s="248" t="str">
        <f t="shared" si="48"/>
        <v xml:space="preserve"> -</v>
      </c>
      <c r="AF85" s="337" t="str">
        <f t="shared" si="49"/>
        <v xml:space="preserve"> -</v>
      </c>
      <c r="AG85" s="248" t="str">
        <f t="shared" si="50"/>
        <v xml:space="preserve"> -</v>
      </c>
      <c r="AH85" s="337" t="str">
        <f t="shared" si="51"/>
        <v xml:space="preserve"> -</v>
      </c>
      <c r="AI85" s="248" t="str">
        <f t="shared" si="52"/>
        <v xml:space="preserve"> -</v>
      </c>
      <c r="AJ85" s="337" t="str">
        <f t="shared" si="53"/>
        <v xml:space="preserve"> -</v>
      </c>
      <c r="AK85" s="503">
        <f t="shared" ref="AK85" si="75">+SUM(Y85:AB85)/P85</f>
        <v>0.6</v>
      </c>
      <c r="AL85" s="498">
        <f t="shared" si="55"/>
        <v>0.6</v>
      </c>
      <c r="AM85" s="493">
        <f t="shared" si="56"/>
        <v>0.6</v>
      </c>
      <c r="AN85" s="293">
        <v>109600</v>
      </c>
      <c r="AO85" s="213">
        <v>106638</v>
      </c>
      <c r="AP85" s="213">
        <v>0</v>
      </c>
      <c r="AQ85" s="116">
        <f t="shared" si="61"/>
        <v>0.97297445255474457</v>
      </c>
      <c r="AR85" s="277" t="str">
        <f t="shared" si="62"/>
        <v xml:space="preserve"> -</v>
      </c>
      <c r="AS85" s="49">
        <v>78050</v>
      </c>
      <c r="AT85" s="54">
        <v>4050</v>
      </c>
      <c r="AU85" s="54">
        <v>0</v>
      </c>
      <c r="AV85" s="116">
        <f t="shared" si="63"/>
        <v>5.1889814221652786E-2</v>
      </c>
      <c r="AW85" s="277" t="str">
        <f t="shared" si="64"/>
        <v xml:space="preserve"> -</v>
      </c>
      <c r="AX85" s="48">
        <v>0</v>
      </c>
      <c r="AY85" s="54">
        <v>0</v>
      </c>
      <c r="AZ85" s="54">
        <v>0</v>
      </c>
      <c r="BA85" s="116" t="str">
        <f t="shared" si="65"/>
        <v xml:space="preserve"> -</v>
      </c>
      <c r="BB85" s="277" t="str">
        <f t="shared" si="66"/>
        <v xml:space="preserve"> -</v>
      </c>
      <c r="BC85" s="49">
        <v>0</v>
      </c>
      <c r="BD85" s="54">
        <v>0</v>
      </c>
      <c r="BE85" s="54">
        <v>0</v>
      </c>
      <c r="BF85" s="116" t="str">
        <f t="shared" si="67"/>
        <v xml:space="preserve"> -</v>
      </c>
      <c r="BG85" s="277" t="str">
        <f t="shared" si="68"/>
        <v xml:space="preserve"> -</v>
      </c>
      <c r="BH85" s="240">
        <f t="shared" si="69"/>
        <v>187650</v>
      </c>
      <c r="BI85" s="236">
        <f t="shared" si="70"/>
        <v>110688</v>
      </c>
      <c r="BJ85" s="236">
        <f t="shared" si="71"/>
        <v>0</v>
      </c>
      <c r="BK85" s="381">
        <f t="shared" si="72"/>
        <v>0.58986410871302952</v>
      </c>
      <c r="BL85" s="277" t="str">
        <f t="shared" si="73"/>
        <v xml:space="preserve"> -</v>
      </c>
      <c r="BM85" s="451" t="s">
        <v>1434</v>
      </c>
      <c r="BN85" s="195" t="s">
        <v>1320</v>
      </c>
      <c r="BO85" s="96" t="s">
        <v>1963</v>
      </c>
    </row>
    <row r="86" spans="2:67" ht="30" customHeight="1" thickBot="1">
      <c r="B86" s="649"/>
      <c r="C86" s="646"/>
      <c r="D86" s="707"/>
      <c r="E86" s="619"/>
      <c r="F86" s="633"/>
      <c r="G86" s="594"/>
      <c r="H86" s="594"/>
      <c r="I86" s="592"/>
      <c r="J86" s="625"/>
      <c r="K86" s="617"/>
      <c r="L86" s="114" t="s">
        <v>523</v>
      </c>
      <c r="M86" s="109" t="s">
        <v>1995</v>
      </c>
      <c r="N86" s="114" t="s">
        <v>1706</v>
      </c>
      <c r="O86" s="62">
        <v>1</v>
      </c>
      <c r="P86" s="102">
        <v>1</v>
      </c>
      <c r="Q86" s="102">
        <v>1</v>
      </c>
      <c r="R86" s="318">
        <v>0.25</v>
      </c>
      <c r="S86" s="102">
        <v>1</v>
      </c>
      <c r="T86" s="318">
        <v>0.25</v>
      </c>
      <c r="U86" s="102">
        <v>1</v>
      </c>
      <c r="V86" s="319">
        <v>0.25</v>
      </c>
      <c r="W86" s="137">
        <v>1</v>
      </c>
      <c r="X86" s="320">
        <v>0.25</v>
      </c>
      <c r="Y86" s="232">
        <v>1</v>
      </c>
      <c r="Z86" s="102">
        <v>0.01</v>
      </c>
      <c r="AA86" s="102">
        <v>0</v>
      </c>
      <c r="AB86" s="67">
        <v>0</v>
      </c>
      <c r="AC86" s="245">
        <f t="shared" si="46"/>
        <v>1</v>
      </c>
      <c r="AD86" s="340">
        <f t="shared" si="47"/>
        <v>1</v>
      </c>
      <c r="AE86" s="246">
        <f t="shared" si="48"/>
        <v>0.01</v>
      </c>
      <c r="AF86" s="340">
        <f t="shared" si="49"/>
        <v>0.01</v>
      </c>
      <c r="AG86" s="246">
        <f t="shared" si="50"/>
        <v>0</v>
      </c>
      <c r="AH86" s="340">
        <f t="shared" si="51"/>
        <v>0</v>
      </c>
      <c r="AI86" s="246">
        <f t="shared" si="52"/>
        <v>0</v>
      </c>
      <c r="AJ86" s="340">
        <f t="shared" si="53"/>
        <v>0</v>
      </c>
      <c r="AK86" s="504">
        <f t="shared" si="54"/>
        <v>0.2525</v>
      </c>
      <c r="AL86" s="499">
        <f t="shared" si="55"/>
        <v>0.2525</v>
      </c>
      <c r="AM86" s="494">
        <f t="shared" si="56"/>
        <v>0.2525</v>
      </c>
      <c r="AN86" s="294">
        <v>641200</v>
      </c>
      <c r="AO86" s="216">
        <v>404758</v>
      </c>
      <c r="AP86" s="216">
        <v>0</v>
      </c>
      <c r="AQ86" s="137">
        <f t="shared" si="61"/>
        <v>0.63125077978789768</v>
      </c>
      <c r="AR86" s="284" t="str">
        <f t="shared" si="62"/>
        <v xml:space="preserve"> -</v>
      </c>
      <c r="AS86" s="57">
        <v>802413</v>
      </c>
      <c r="AT86" s="86">
        <v>682063</v>
      </c>
      <c r="AU86" s="86">
        <v>0</v>
      </c>
      <c r="AV86" s="137">
        <f t="shared" si="63"/>
        <v>0.85001489258025476</v>
      </c>
      <c r="AW86" s="284" t="str">
        <f t="shared" si="64"/>
        <v xml:space="preserve"> -</v>
      </c>
      <c r="AX86" s="56">
        <v>535639</v>
      </c>
      <c r="AY86" s="86">
        <v>0</v>
      </c>
      <c r="AZ86" s="86">
        <v>0</v>
      </c>
      <c r="BA86" s="137">
        <f t="shared" si="65"/>
        <v>0</v>
      </c>
      <c r="BB86" s="284" t="str">
        <f t="shared" si="66"/>
        <v xml:space="preserve"> -</v>
      </c>
      <c r="BC86" s="57">
        <v>559742</v>
      </c>
      <c r="BD86" s="86">
        <v>0</v>
      </c>
      <c r="BE86" s="86">
        <v>0</v>
      </c>
      <c r="BF86" s="137">
        <f t="shared" si="67"/>
        <v>0</v>
      </c>
      <c r="BG86" s="284" t="str">
        <f t="shared" si="68"/>
        <v xml:space="preserve"> -</v>
      </c>
      <c r="BH86" s="241">
        <f t="shared" si="69"/>
        <v>2538994</v>
      </c>
      <c r="BI86" s="242">
        <f t="shared" si="70"/>
        <v>1086821</v>
      </c>
      <c r="BJ86" s="242">
        <f t="shared" si="71"/>
        <v>0</v>
      </c>
      <c r="BK86" s="382">
        <f t="shared" si="72"/>
        <v>0.42805181894876476</v>
      </c>
      <c r="BL86" s="284" t="str">
        <f t="shared" si="73"/>
        <v xml:space="preserve"> -</v>
      </c>
      <c r="BM86" s="452" t="s">
        <v>1434</v>
      </c>
      <c r="BN86" s="198" t="s">
        <v>1320</v>
      </c>
      <c r="BO86" s="100" t="s">
        <v>1963</v>
      </c>
    </row>
    <row r="87" spans="2:67" ht="30" customHeight="1">
      <c r="B87" s="649"/>
      <c r="C87" s="646"/>
      <c r="D87" s="707"/>
      <c r="E87" s="619"/>
      <c r="F87" s="633"/>
      <c r="G87" s="594"/>
      <c r="H87" s="594"/>
      <c r="I87" s="592"/>
      <c r="J87" s="621">
        <f>+RESUMEN!J92</f>
        <v>0.22499999999999998</v>
      </c>
      <c r="K87" s="613" t="s">
        <v>554</v>
      </c>
      <c r="L87" s="120" t="s">
        <v>524</v>
      </c>
      <c r="M87" s="325">
        <v>2210247</v>
      </c>
      <c r="N87" s="120" t="s">
        <v>1707</v>
      </c>
      <c r="O87" s="35">
        <v>0</v>
      </c>
      <c r="P87" s="53">
        <v>1</v>
      </c>
      <c r="Q87" s="53">
        <v>1</v>
      </c>
      <c r="R87" s="314">
        <v>0.25</v>
      </c>
      <c r="S87" s="53">
        <v>1</v>
      </c>
      <c r="T87" s="314">
        <v>0.25</v>
      </c>
      <c r="U87" s="53">
        <v>1</v>
      </c>
      <c r="V87" s="315">
        <v>0.25</v>
      </c>
      <c r="W87" s="42">
        <v>1</v>
      </c>
      <c r="X87" s="315">
        <v>0.25</v>
      </c>
      <c r="Y87" s="46">
        <v>1</v>
      </c>
      <c r="Z87" s="84">
        <v>0.1</v>
      </c>
      <c r="AA87" s="84">
        <v>0</v>
      </c>
      <c r="AB87" s="63">
        <v>0</v>
      </c>
      <c r="AC87" s="341">
        <f t="shared" si="46"/>
        <v>1</v>
      </c>
      <c r="AD87" s="342">
        <f t="shared" si="47"/>
        <v>1</v>
      </c>
      <c r="AE87" s="343">
        <f t="shared" si="48"/>
        <v>0.1</v>
      </c>
      <c r="AF87" s="342">
        <f t="shared" si="49"/>
        <v>0.1</v>
      </c>
      <c r="AG87" s="343">
        <f t="shared" si="50"/>
        <v>0</v>
      </c>
      <c r="AH87" s="342">
        <f t="shared" si="51"/>
        <v>0</v>
      </c>
      <c r="AI87" s="343">
        <f t="shared" si="52"/>
        <v>0</v>
      </c>
      <c r="AJ87" s="342">
        <f t="shared" si="53"/>
        <v>0</v>
      </c>
      <c r="AK87" s="505">
        <f t="shared" si="54"/>
        <v>0.27500000000000002</v>
      </c>
      <c r="AL87" s="500">
        <f t="shared" si="55"/>
        <v>0.27500000000000002</v>
      </c>
      <c r="AM87" s="495">
        <f t="shared" si="56"/>
        <v>0.27500000000000002</v>
      </c>
      <c r="AN87" s="214">
        <v>373471</v>
      </c>
      <c r="AO87" s="215">
        <v>367703</v>
      </c>
      <c r="AP87" s="215">
        <v>0</v>
      </c>
      <c r="AQ87" s="134">
        <f t="shared" si="61"/>
        <v>0.98455569508743646</v>
      </c>
      <c r="AR87" s="276" t="str">
        <f t="shared" si="62"/>
        <v xml:space="preserve"> -</v>
      </c>
      <c r="AS87" s="55">
        <v>312225</v>
      </c>
      <c r="AT87" s="53">
        <v>50625</v>
      </c>
      <c r="AU87" s="53">
        <v>0</v>
      </c>
      <c r="AV87" s="134">
        <f t="shared" si="63"/>
        <v>0.1621426855632957</v>
      </c>
      <c r="AW87" s="276" t="str">
        <f t="shared" si="64"/>
        <v xml:space="preserve"> -</v>
      </c>
      <c r="AX87" s="52">
        <v>207485</v>
      </c>
      <c r="AY87" s="53">
        <v>0</v>
      </c>
      <c r="AZ87" s="53">
        <v>0</v>
      </c>
      <c r="BA87" s="134">
        <f t="shared" si="65"/>
        <v>0</v>
      </c>
      <c r="BB87" s="276" t="str">
        <f t="shared" si="66"/>
        <v xml:space="preserve"> -</v>
      </c>
      <c r="BC87" s="55">
        <v>216822</v>
      </c>
      <c r="BD87" s="53">
        <v>0</v>
      </c>
      <c r="BE87" s="53">
        <v>0</v>
      </c>
      <c r="BF87" s="134">
        <f t="shared" si="67"/>
        <v>0</v>
      </c>
      <c r="BG87" s="276" t="str">
        <f t="shared" si="68"/>
        <v xml:space="preserve"> -</v>
      </c>
      <c r="BH87" s="278">
        <f t="shared" si="69"/>
        <v>1110003</v>
      </c>
      <c r="BI87" s="279">
        <f t="shared" si="70"/>
        <v>418328</v>
      </c>
      <c r="BJ87" s="279">
        <f t="shared" si="71"/>
        <v>0</v>
      </c>
      <c r="BK87" s="383">
        <f t="shared" si="72"/>
        <v>0.37687105350165723</v>
      </c>
      <c r="BL87" s="276" t="str">
        <f t="shared" si="73"/>
        <v xml:space="preserve"> -</v>
      </c>
      <c r="BM87" s="450" t="s">
        <v>1434</v>
      </c>
      <c r="BN87" s="194" t="s">
        <v>1320</v>
      </c>
      <c r="BO87" s="95" t="s">
        <v>1963</v>
      </c>
    </row>
    <row r="88" spans="2:67" ht="30" customHeight="1">
      <c r="B88" s="649"/>
      <c r="C88" s="646"/>
      <c r="D88" s="707"/>
      <c r="E88" s="619"/>
      <c r="F88" s="633"/>
      <c r="G88" s="594"/>
      <c r="H88" s="594"/>
      <c r="I88" s="592"/>
      <c r="J88" s="622"/>
      <c r="K88" s="614"/>
      <c r="L88" s="23" t="s">
        <v>692</v>
      </c>
      <c r="M88" s="123">
        <v>2210247</v>
      </c>
      <c r="N88" s="23" t="s">
        <v>1708</v>
      </c>
      <c r="O88" s="34">
        <v>1</v>
      </c>
      <c r="P88" s="54">
        <v>1</v>
      </c>
      <c r="Q88" s="54">
        <v>1</v>
      </c>
      <c r="R88" s="308">
        <v>0.25</v>
      </c>
      <c r="S88" s="54">
        <v>1</v>
      </c>
      <c r="T88" s="308">
        <v>0.25</v>
      </c>
      <c r="U88" s="54">
        <v>1</v>
      </c>
      <c r="V88" s="310">
        <v>0.25</v>
      </c>
      <c r="W88" s="41">
        <v>1</v>
      </c>
      <c r="X88" s="310">
        <v>0.25</v>
      </c>
      <c r="Y88" s="48">
        <v>1</v>
      </c>
      <c r="Z88" s="54">
        <v>0.2</v>
      </c>
      <c r="AA88" s="54">
        <v>0</v>
      </c>
      <c r="AB88" s="43">
        <v>0</v>
      </c>
      <c r="AC88" s="247">
        <f t="shared" si="46"/>
        <v>1</v>
      </c>
      <c r="AD88" s="337">
        <f t="shared" si="47"/>
        <v>1</v>
      </c>
      <c r="AE88" s="248">
        <f t="shared" si="48"/>
        <v>0.2</v>
      </c>
      <c r="AF88" s="337">
        <f t="shared" si="49"/>
        <v>0.2</v>
      </c>
      <c r="AG88" s="248">
        <f t="shared" si="50"/>
        <v>0</v>
      </c>
      <c r="AH88" s="337">
        <f t="shared" si="51"/>
        <v>0</v>
      </c>
      <c r="AI88" s="248">
        <f t="shared" si="52"/>
        <v>0</v>
      </c>
      <c r="AJ88" s="337">
        <f t="shared" si="53"/>
        <v>0</v>
      </c>
      <c r="AK88" s="503">
        <f t="shared" si="54"/>
        <v>0.3</v>
      </c>
      <c r="AL88" s="498">
        <f t="shared" si="55"/>
        <v>0.3</v>
      </c>
      <c r="AM88" s="493">
        <f t="shared" si="56"/>
        <v>0.3</v>
      </c>
      <c r="AN88" s="212">
        <v>60871</v>
      </c>
      <c r="AO88" s="213">
        <v>60871</v>
      </c>
      <c r="AP88" s="213">
        <v>0</v>
      </c>
      <c r="AQ88" s="116">
        <f t="shared" si="61"/>
        <v>1</v>
      </c>
      <c r="AR88" s="277" t="str">
        <f t="shared" si="62"/>
        <v xml:space="preserve"> -</v>
      </c>
      <c r="AS88" s="49">
        <v>70125</v>
      </c>
      <c r="AT88" s="54">
        <v>15000</v>
      </c>
      <c r="AU88" s="54">
        <v>0</v>
      </c>
      <c r="AV88" s="116">
        <f t="shared" si="63"/>
        <v>0.21390374331550802</v>
      </c>
      <c r="AW88" s="277" t="str">
        <f t="shared" si="64"/>
        <v xml:space="preserve"> -</v>
      </c>
      <c r="AX88" s="48">
        <v>253350</v>
      </c>
      <c r="AY88" s="54">
        <v>0</v>
      </c>
      <c r="AZ88" s="54">
        <v>0</v>
      </c>
      <c r="BA88" s="116">
        <f t="shared" si="65"/>
        <v>0</v>
      </c>
      <c r="BB88" s="277" t="str">
        <f t="shared" si="66"/>
        <v xml:space="preserve"> -</v>
      </c>
      <c r="BC88" s="49">
        <v>264751</v>
      </c>
      <c r="BD88" s="54">
        <v>0</v>
      </c>
      <c r="BE88" s="54">
        <v>0</v>
      </c>
      <c r="BF88" s="116">
        <f t="shared" si="67"/>
        <v>0</v>
      </c>
      <c r="BG88" s="277" t="str">
        <f t="shared" si="68"/>
        <v xml:space="preserve"> -</v>
      </c>
      <c r="BH88" s="240">
        <f t="shared" si="69"/>
        <v>649097</v>
      </c>
      <c r="BI88" s="236">
        <f t="shared" si="70"/>
        <v>75871</v>
      </c>
      <c r="BJ88" s="236">
        <f t="shared" si="71"/>
        <v>0</v>
      </c>
      <c r="BK88" s="381">
        <f t="shared" si="72"/>
        <v>0.11688699839931474</v>
      </c>
      <c r="BL88" s="277" t="str">
        <f t="shared" si="73"/>
        <v xml:space="preserve"> -</v>
      </c>
      <c r="BM88" s="451" t="s">
        <v>1434</v>
      </c>
      <c r="BN88" s="195" t="s">
        <v>1320</v>
      </c>
      <c r="BO88" s="96" t="s">
        <v>1963</v>
      </c>
    </row>
    <row r="89" spans="2:67" ht="30" customHeight="1" thickBot="1">
      <c r="B89" s="649"/>
      <c r="C89" s="646"/>
      <c r="D89" s="707"/>
      <c r="E89" s="619"/>
      <c r="F89" s="633"/>
      <c r="G89" s="594"/>
      <c r="H89" s="594"/>
      <c r="I89" s="592"/>
      <c r="J89" s="623"/>
      <c r="K89" s="615"/>
      <c r="L89" s="25" t="s">
        <v>525</v>
      </c>
      <c r="M89" s="126" t="s">
        <v>1996</v>
      </c>
      <c r="N89" s="25" t="s">
        <v>1709</v>
      </c>
      <c r="O89" s="38">
        <v>0</v>
      </c>
      <c r="P89" s="98">
        <v>1</v>
      </c>
      <c r="Q89" s="98">
        <v>1</v>
      </c>
      <c r="R89" s="311">
        <v>0.25</v>
      </c>
      <c r="S89" s="98">
        <v>1</v>
      </c>
      <c r="T89" s="311">
        <v>0.25</v>
      </c>
      <c r="U89" s="98">
        <v>1</v>
      </c>
      <c r="V89" s="312">
        <v>0.25</v>
      </c>
      <c r="W89" s="44">
        <v>1</v>
      </c>
      <c r="X89" s="312">
        <v>0.25</v>
      </c>
      <c r="Y89" s="56">
        <v>0.3</v>
      </c>
      <c r="Z89" s="86">
        <v>0.1</v>
      </c>
      <c r="AA89" s="86">
        <v>0</v>
      </c>
      <c r="AB89" s="64">
        <v>0</v>
      </c>
      <c r="AC89" s="338">
        <f t="shared" si="46"/>
        <v>0.3</v>
      </c>
      <c r="AD89" s="339">
        <f t="shared" si="47"/>
        <v>0.3</v>
      </c>
      <c r="AE89" s="268">
        <f t="shared" si="48"/>
        <v>0.1</v>
      </c>
      <c r="AF89" s="339">
        <f t="shared" si="49"/>
        <v>0.1</v>
      </c>
      <c r="AG89" s="268">
        <f t="shared" si="50"/>
        <v>0</v>
      </c>
      <c r="AH89" s="339">
        <f t="shared" si="51"/>
        <v>0</v>
      </c>
      <c r="AI89" s="268">
        <f t="shared" si="52"/>
        <v>0</v>
      </c>
      <c r="AJ89" s="339">
        <f t="shared" si="53"/>
        <v>0</v>
      </c>
      <c r="AK89" s="506">
        <f t="shared" si="54"/>
        <v>0.1</v>
      </c>
      <c r="AL89" s="501">
        <f t="shared" si="55"/>
        <v>0.1</v>
      </c>
      <c r="AM89" s="496">
        <f t="shared" si="56"/>
        <v>0.1</v>
      </c>
      <c r="AN89" s="267">
        <v>343362</v>
      </c>
      <c r="AO89" s="217">
        <v>30412</v>
      </c>
      <c r="AP89" s="217">
        <v>0</v>
      </c>
      <c r="AQ89" s="136">
        <f t="shared" si="61"/>
        <v>8.8571245507656646E-2</v>
      </c>
      <c r="AR89" s="280" t="str">
        <f t="shared" si="62"/>
        <v xml:space="preserve"> -</v>
      </c>
      <c r="AS89" s="51">
        <v>480984</v>
      </c>
      <c r="AT89" s="98">
        <v>55250</v>
      </c>
      <c r="AU89" s="98">
        <v>0</v>
      </c>
      <c r="AV89" s="136">
        <f t="shared" si="63"/>
        <v>0.11486868586065233</v>
      </c>
      <c r="AW89" s="280" t="str">
        <f t="shared" si="64"/>
        <v xml:space="preserve"> -</v>
      </c>
      <c r="AX89" s="50">
        <v>512177</v>
      </c>
      <c r="AY89" s="98">
        <v>0</v>
      </c>
      <c r="AZ89" s="98">
        <v>0</v>
      </c>
      <c r="BA89" s="136">
        <f t="shared" si="65"/>
        <v>0</v>
      </c>
      <c r="BB89" s="280" t="str">
        <f t="shared" si="66"/>
        <v xml:space="preserve"> -</v>
      </c>
      <c r="BC89" s="51">
        <v>521725</v>
      </c>
      <c r="BD89" s="98">
        <v>0</v>
      </c>
      <c r="BE89" s="98">
        <v>0</v>
      </c>
      <c r="BF89" s="136">
        <f t="shared" si="67"/>
        <v>0</v>
      </c>
      <c r="BG89" s="280" t="str">
        <f t="shared" si="68"/>
        <v xml:space="preserve"> -</v>
      </c>
      <c r="BH89" s="258">
        <f t="shared" si="69"/>
        <v>1858248</v>
      </c>
      <c r="BI89" s="237">
        <f t="shared" si="70"/>
        <v>85662</v>
      </c>
      <c r="BJ89" s="237">
        <f t="shared" si="71"/>
        <v>0</v>
      </c>
      <c r="BK89" s="384">
        <f t="shared" si="72"/>
        <v>4.6098260296795694E-2</v>
      </c>
      <c r="BL89" s="280" t="str">
        <f t="shared" si="73"/>
        <v xml:space="preserve"> -</v>
      </c>
      <c r="BM89" s="453" t="s">
        <v>1434</v>
      </c>
      <c r="BN89" s="196" t="s">
        <v>1320</v>
      </c>
      <c r="BO89" s="97" t="s">
        <v>1963</v>
      </c>
    </row>
    <row r="90" spans="2:67" ht="30" customHeight="1">
      <c r="B90" s="649"/>
      <c r="C90" s="646"/>
      <c r="D90" s="707"/>
      <c r="E90" s="619"/>
      <c r="F90" s="633"/>
      <c r="G90" s="594"/>
      <c r="H90" s="594"/>
      <c r="I90" s="592"/>
      <c r="J90" s="624">
        <f>+RESUMEN!J93</f>
        <v>0.22759993608493853</v>
      </c>
      <c r="K90" s="616" t="s">
        <v>555</v>
      </c>
      <c r="L90" s="111" t="s">
        <v>526</v>
      </c>
      <c r="M90" s="127">
        <v>2210239</v>
      </c>
      <c r="N90" s="111" t="s">
        <v>1710</v>
      </c>
      <c r="O90" s="36">
        <v>1</v>
      </c>
      <c r="P90" s="87">
        <v>1</v>
      </c>
      <c r="Q90" s="87">
        <v>1</v>
      </c>
      <c r="R90" s="307">
        <v>0.25</v>
      </c>
      <c r="S90" s="87">
        <v>1</v>
      </c>
      <c r="T90" s="307">
        <v>0.25</v>
      </c>
      <c r="U90" s="87">
        <v>1</v>
      </c>
      <c r="V90" s="309">
        <v>0.25</v>
      </c>
      <c r="W90" s="135">
        <v>1</v>
      </c>
      <c r="X90" s="316">
        <v>0.25</v>
      </c>
      <c r="Y90" s="231">
        <v>1</v>
      </c>
      <c r="Z90" s="87">
        <v>0.01</v>
      </c>
      <c r="AA90" s="87">
        <v>0</v>
      </c>
      <c r="AB90" s="68">
        <v>0</v>
      </c>
      <c r="AC90" s="243">
        <f t="shared" si="46"/>
        <v>1</v>
      </c>
      <c r="AD90" s="336">
        <f t="shared" si="47"/>
        <v>1</v>
      </c>
      <c r="AE90" s="244">
        <f t="shared" si="48"/>
        <v>0.01</v>
      </c>
      <c r="AF90" s="336">
        <f t="shared" si="49"/>
        <v>0.01</v>
      </c>
      <c r="AG90" s="244">
        <f t="shared" si="50"/>
        <v>0</v>
      </c>
      <c r="AH90" s="336">
        <f t="shared" si="51"/>
        <v>0</v>
      </c>
      <c r="AI90" s="244">
        <f t="shared" si="52"/>
        <v>0</v>
      </c>
      <c r="AJ90" s="336">
        <f t="shared" si="53"/>
        <v>0</v>
      </c>
      <c r="AK90" s="502">
        <f t="shared" si="54"/>
        <v>0.2525</v>
      </c>
      <c r="AL90" s="497">
        <f t="shared" si="55"/>
        <v>0.2525</v>
      </c>
      <c r="AM90" s="492">
        <f t="shared" si="56"/>
        <v>0.2525</v>
      </c>
      <c r="AN90" s="292">
        <v>238231</v>
      </c>
      <c r="AO90" s="211">
        <v>122597</v>
      </c>
      <c r="AP90" s="211">
        <v>0</v>
      </c>
      <c r="AQ90" s="135">
        <f t="shared" si="61"/>
        <v>0.51461396711595053</v>
      </c>
      <c r="AR90" s="283" t="str">
        <f t="shared" si="62"/>
        <v xml:space="preserve"> -</v>
      </c>
      <c r="AS90" s="47">
        <v>179597</v>
      </c>
      <c r="AT90" s="84">
        <v>131400</v>
      </c>
      <c r="AU90" s="84">
        <v>0</v>
      </c>
      <c r="AV90" s="135">
        <f t="shared" si="63"/>
        <v>0.73163805631497181</v>
      </c>
      <c r="AW90" s="283" t="str">
        <f t="shared" si="64"/>
        <v xml:space="preserve"> -</v>
      </c>
      <c r="AX90" s="46">
        <v>507016</v>
      </c>
      <c r="AY90" s="84">
        <v>0</v>
      </c>
      <c r="AZ90" s="84">
        <v>0</v>
      </c>
      <c r="BA90" s="135">
        <f t="shared" si="65"/>
        <v>0</v>
      </c>
      <c r="BB90" s="283" t="str">
        <f t="shared" si="66"/>
        <v xml:space="preserve"> -</v>
      </c>
      <c r="BC90" s="47">
        <v>523249</v>
      </c>
      <c r="BD90" s="84">
        <v>0</v>
      </c>
      <c r="BE90" s="84">
        <v>0</v>
      </c>
      <c r="BF90" s="135">
        <f t="shared" si="67"/>
        <v>0</v>
      </c>
      <c r="BG90" s="283" t="str">
        <f t="shared" si="68"/>
        <v xml:space="preserve"> -</v>
      </c>
      <c r="BH90" s="238">
        <f t="shared" si="69"/>
        <v>1448093</v>
      </c>
      <c r="BI90" s="239">
        <f t="shared" si="70"/>
        <v>253997</v>
      </c>
      <c r="BJ90" s="239">
        <f t="shared" si="71"/>
        <v>0</v>
      </c>
      <c r="BK90" s="380">
        <f t="shared" si="72"/>
        <v>0.17540102742020022</v>
      </c>
      <c r="BL90" s="283" t="str">
        <f t="shared" si="73"/>
        <v xml:space="preserve"> -</v>
      </c>
      <c r="BM90" s="454" t="s">
        <v>1434</v>
      </c>
      <c r="BN90" s="197" t="s">
        <v>1320</v>
      </c>
      <c r="BO90" s="69" t="s">
        <v>1963</v>
      </c>
    </row>
    <row r="91" spans="2:67" ht="30" customHeight="1">
      <c r="B91" s="649"/>
      <c r="C91" s="646"/>
      <c r="D91" s="707"/>
      <c r="E91" s="619"/>
      <c r="F91" s="633" t="s">
        <v>546</v>
      </c>
      <c r="G91" s="591">
        <v>3</v>
      </c>
      <c r="H91" s="591">
        <v>3</v>
      </c>
      <c r="I91" s="589">
        <f>+H91-G91</f>
        <v>0</v>
      </c>
      <c r="J91" s="622"/>
      <c r="K91" s="614"/>
      <c r="L91" s="110" t="s">
        <v>527</v>
      </c>
      <c r="M91" s="122">
        <v>2212393</v>
      </c>
      <c r="N91" s="110" t="s">
        <v>1711</v>
      </c>
      <c r="O91" s="34">
        <v>0</v>
      </c>
      <c r="P91" s="54">
        <v>1</v>
      </c>
      <c r="Q91" s="54">
        <v>1</v>
      </c>
      <c r="R91" s="308">
        <v>0.25</v>
      </c>
      <c r="S91" s="54">
        <v>1</v>
      </c>
      <c r="T91" s="308">
        <v>0.25</v>
      </c>
      <c r="U91" s="54">
        <v>1</v>
      </c>
      <c r="V91" s="310">
        <v>0.25</v>
      </c>
      <c r="W91" s="41">
        <v>1</v>
      </c>
      <c r="X91" s="317">
        <v>0.25</v>
      </c>
      <c r="Y91" s="48">
        <v>1</v>
      </c>
      <c r="Z91" s="54">
        <v>0.1</v>
      </c>
      <c r="AA91" s="54">
        <v>0</v>
      </c>
      <c r="AB91" s="43">
        <v>0</v>
      </c>
      <c r="AC91" s="247">
        <f t="shared" si="46"/>
        <v>1</v>
      </c>
      <c r="AD91" s="337">
        <f t="shared" si="47"/>
        <v>1</v>
      </c>
      <c r="AE91" s="248">
        <f t="shared" si="48"/>
        <v>0.1</v>
      </c>
      <c r="AF91" s="337">
        <f t="shared" si="49"/>
        <v>0.1</v>
      </c>
      <c r="AG91" s="248">
        <f t="shared" si="50"/>
        <v>0</v>
      </c>
      <c r="AH91" s="337">
        <f t="shared" si="51"/>
        <v>0</v>
      </c>
      <c r="AI91" s="248">
        <f t="shared" si="52"/>
        <v>0</v>
      </c>
      <c r="AJ91" s="337">
        <f t="shared" si="53"/>
        <v>0</v>
      </c>
      <c r="AK91" s="503">
        <f t="shared" si="54"/>
        <v>0.27500000000000002</v>
      </c>
      <c r="AL91" s="498">
        <f t="shared" si="55"/>
        <v>0.27500000000000002</v>
      </c>
      <c r="AM91" s="493">
        <f t="shared" si="56"/>
        <v>0.27500000000000002</v>
      </c>
      <c r="AN91" s="293">
        <v>3375</v>
      </c>
      <c r="AO91" s="213">
        <v>2220</v>
      </c>
      <c r="AP91" s="213">
        <v>0</v>
      </c>
      <c r="AQ91" s="116">
        <f t="shared" si="61"/>
        <v>0.65777777777777779</v>
      </c>
      <c r="AR91" s="277" t="str">
        <f t="shared" si="62"/>
        <v xml:space="preserve"> -</v>
      </c>
      <c r="AS91" s="49">
        <v>4050</v>
      </c>
      <c r="AT91" s="54">
        <v>4050</v>
      </c>
      <c r="AU91" s="54">
        <v>0</v>
      </c>
      <c r="AV91" s="116">
        <f t="shared" si="63"/>
        <v>1</v>
      </c>
      <c r="AW91" s="277" t="str">
        <f t="shared" si="64"/>
        <v xml:space="preserve"> -</v>
      </c>
      <c r="AX91" s="48">
        <v>102650</v>
      </c>
      <c r="AY91" s="54">
        <v>0</v>
      </c>
      <c r="AZ91" s="54">
        <v>0</v>
      </c>
      <c r="BA91" s="116">
        <f t="shared" si="65"/>
        <v>0</v>
      </c>
      <c r="BB91" s="277" t="str">
        <f t="shared" si="66"/>
        <v xml:space="preserve"> -</v>
      </c>
      <c r="BC91" s="49">
        <v>107270</v>
      </c>
      <c r="BD91" s="54">
        <v>0</v>
      </c>
      <c r="BE91" s="54">
        <v>0</v>
      </c>
      <c r="BF91" s="116">
        <f t="shared" si="67"/>
        <v>0</v>
      </c>
      <c r="BG91" s="277" t="str">
        <f t="shared" si="68"/>
        <v xml:space="preserve"> -</v>
      </c>
      <c r="BH91" s="240">
        <f t="shared" si="69"/>
        <v>217345</v>
      </c>
      <c r="BI91" s="236">
        <f t="shared" si="70"/>
        <v>6270</v>
      </c>
      <c r="BJ91" s="236">
        <f t="shared" si="71"/>
        <v>0</v>
      </c>
      <c r="BK91" s="381">
        <f t="shared" si="72"/>
        <v>2.8848144654811475E-2</v>
      </c>
      <c r="BL91" s="277" t="str">
        <f t="shared" si="73"/>
        <v xml:space="preserve"> -</v>
      </c>
      <c r="BM91" s="451" t="s">
        <v>1434</v>
      </c>
      <c r="BN91" s="195" t="s">
        <v>1320</v>
      </c>
      <c r="BO91" s="96" t="s">
        <v>1963</v>
      </c>
    </row>
    <row r="92" spans="2:67" ht="30" customHeight="1">
      <c r="B92" s="649"/>
      <c r="C92" s="646"/>
      <c r="D92" s="707"/>
      <c r="E92" s="619"/>
      <c r="F92" s="633"/>
      <c r="G92" s="591"/>
      <c r="H92" s="591"/>
      <c r="I92" s="589"/>
      <c r="J92" s="622"/>
      <c r="K92" s="614"/>
      <c r="L92" s="110" t="s">
        <v>528</v>
      </c>
      <c r="M92" s="122" t="s">
        <v>1997</v>
      </c>
      <c r="N92" s="110" t="s">
        <v>1712</v>
      </c>
      <c r="O92" s="34">
        <v>1</v>
      </c>
      <c r="P92" s="54">
        <v>1</v>
      </c>
      <c r="Q92" s="54">
        <v>1</v>
      </c>
      <c r="R92" s="308">
        <v>0.25</v>
      </c>
      <c r="S92" s="54">
        <v>1</v>
      </c>
      <c r="T92" s="308">
        <v>0.25</v>
      </c>
      <c r="U92" s="54">
        <v>1</v>
      </c>
      <c r="V92" s="310">
        <v>0.25</v>
      </c>
      <c r="W92" s="41">
        <v>1</v>
      </c>
      <c r="X92" s="317">
        <v>0.25</v>
      </c>
      <c r="Y92" s="48">
        <v>1</v>
      </c>
      <c r="Z92" s="54">
        <v>0.2</v>
      </c>
      <c r="AA92" s="54">
        <v>0</v>
      </c>
      <c r="AB92" s="43">
        <v>0</v>
      </c>
      <c r="AC92" s="247">
        <f t="shared" si="46"/>
        <v>1</v>
      </c>
      <c r="AD92" s="337">
        <f t="shared" si="47"/>
        <v>1</v>
      </c>
      <c r="AE92" s="248">
        <f t="shared" si="48"/>
        <v>0.2</v>
      </c>
      <c r="AF92" s="337">
        <f t="shared" si="49"/>
        <v>0.2</v>
      </c>
      <c r="AG92" s="248">
        <f t="shared" si="50"/>
        <v>0</v>
      </c>
      <c r="AH92" s="337">
        <f t="shared" si="51"/>
        <v>0</v>
      </c>
      <c r="AI92" s="248">
        <f t="shared" si="52"/>
        <v>0</v>
      </c>
      <c r="AJ92" s="337">
        <f t="shared" si="53"/>
        <v>0</v>
      </c>
      <c r="AK92" s="503">
        <f t="shared" si="54"/>
        <v>0.3</v>
      </c>
      <c r="AL92" s="498">
        <f t="shared" si="55"/>
        <v>0.3</v>
      </c>
      <c r="AM92" s="493">
        <f t="shared" si="56"/>
        <v>0.3</v>
      </c>
      <c r="AN92" s="293">
        <v>647812</v>
      </c>
      <c r="AO92" s="213">
        <v>444591</v>
      </c>
      <c r="AP92" s="213">
        <v>0</v>
      </c>
      <c r="AQ92" s="116">
        <f t="shared" si="61"/>
        <v>0.68629633288670167</v>
      </c>
      <c r="AR92" s="277" t="str">
        <f t="shared" si="62"/>
        <v xml:space="preserve"> -</v>
      </c>
      <c r="AS92" s="49">
        <v>221031</v>
      </c>
      <c r="AT92" s="54">
        <v>36450</v>
      </c>
      <c r="AU92" s="54">
        <v>0</v>
      </c>
      <c r="AV92" s="116">
        <f t="shared" si="63"/>
        <v>0.16490899466590658</v>
      </c>
      <c r="AW92" s="277" t="str">
        <f t="shared" si="64"/>
        <v xml:space="preserve"> -</v>
      </c>
      <c r="AX92" s="48">
        <v>357522</v>
      </c>
      <c r="AY92" s="54">
        <v>0</v>
      </c>
      <c r="AZ92" s="54">
        <v>0</v>
      </c>
      <c r="BA92" s="116">
        <f t="shared" si="65"/>
        <v>0</v>
      </c>
      <c r="BB92" s="277" t="str">
        <f t="shared" si="66"/>
        <v xml:space="preserve"> -</v>
      </c>
      <c r="BC92" s="49">
        <v>373611</v>
      </c>
      <c r="BD92" s="54">
        <v>0</v>
      </c>
      <c r="BE92" s="54">
        <v>0</v>
      </c>
      <c r="BF92" s="116">
        <f t="shared" si="67"/>
        <v>0</v>
      </c>
      <c r="BG92" s="277" t="str">
        <f t="shared" si="68"/>
        <v xml:space="preserve"> -</v>
      </c>
      <c r="BH92" s="240">
        <f t="shared" si="69"/>
        <v>1599976</v>
      </c>
      <c r="BI92" s="236">
        <f t="shared" si="70"/>
        <v>481041</v>
      </c>
      <c r="BJ92" s="236">
        <f t="shared" si="71"/>
        <v>0</v>
      </c>
      <c r="BK92" s="381">
        <f t="shared" si="72"/>
        <v>0.30065513482702239</v>
      </c>
      <c r="BL92" s="277" t="str">
        <f t="shared" si="73"/>
        <v xml:space="preserve"> -</v>
      </c>
      <c r="BM92" s="451" t="s">
        <v>1434</v>
      </c>
      <c r="BN92" s="195" t="s">
        <v>1320</v>
      </c>
      <c r="BO92" s="96" t="s">
        <v>1963</v>
      </c>
    </row>
    <row r="93" spans="2:67" ht="30" customHeight="1" thickBot="1">
      <c r="B93" s="649"/>
      <c r="C93" s="646"/>
      <c r="D93" s="707"/>
      <c r="E93" s="619"/>
      <c r="F93" s="633"/>
      <c r="G93" s="591"/>
      <c r="H93" s="591"/>
      <c r="I93" s="589"/>
      <c r="J93" s="625"/>
      <c r="K93" s="617"/>
      <c r="L93" s="114" t="s">
        <v>529</v>
      </c>
      <c r="M93" s="109">
        <v>2210239</v>
      </c>
      <c r="N93" s="114" t="s">
        <v>1713</v>
      </c>
      <c r="O93" s="39">
        <v>3451964</v>
      </c>
      <c r="P93" s="86">
        <v>3560976</v>
      </c>
      <c r="Q93" s="86">
        <v>890244</v>
      </c>
      <c r="R93" s="318">
        <f t="shared" si="57"/>
        <v>0.25</v>
      </c>
      <c r="S93" s="86">
        <v>890244</v>
      </c>
      <c r="T93" s="318">
        <f t="shared" si="58"/>
        <v>0.25</v>
      </c>
      <c r="U93" s="86">
        <v>890244</v>
      </c>
      <c r="V93" s="319">
        <f t="shared" si="59"/>
        <v>0.25</v>
      </c>
      <c r="W93" s="45">
        <v>890244</v>
      </c>
      <c r="X93" s="320">
        <f t="shared" si="60"/>
        <v>0.25</v>
      </c>
      <c r="Y93" s="56">
        <v>232429</v>
      </c>
      <c r="Z93" s="86">
        <v>62775</v>
      </c>
      <c r="AA93" s="86">
        <v>0</v>
      </c>
      <c r="AB93" s="64">
        <v>0</v>
      </c>
      <c r="AC93" s="245">
        <f t="shared" si="46"/>
        <v>0.2610846015249752</v>
      </c>
      <c r="AD93" s="340">
        <f t="shared" si="47"/>
        <v>0.2610846015249752</v>
      </c>
      <c r="AE93" s="246">
        <f t="shared" si="48"/>
        <v>7.0514375834041007E-2</v>
      </c>
      <c r="AF93" s="340">
        <f t="shared" si="49"/>
        <v>7.0514375834041007E-2</v>
      </c>
      <c r="AG93" s="246">
        <f t="shared" si="50"/>
        <v>0</v>
      </c>
      <c r="AH93" s="340">
        <f t="shared" si="51"/>
        <v>0</v>
      </c>
      <c r="AI93" s="246">
        <f t="shared" si="52"/>
        <v>0</v>
      </c>
      <c r="AJ93" s="340">
        <f t="shared" si="53"/>
        <v>0</v>
      </c>
      <c r="AK93" s="504">
        <f t="shared" ref="AK93:AK96" si="76">+SUM(Y93:AB93)/P93</f>
        <v>8.2899744339754042E-2</v>
      </c>
      <c r="AL93" s="499">
        <f t="shared" si="55"/>
        <v>8.2899744339754042E-2</v>
      </c>
      <c r="AM93" s="494">
        <f t="shared" si="56"/>
        <v>8.2899744339754042E-2</v>
      </c>
      <c r="AN93" s="294">
        <v>142500</v>
      </c>
      <c r="AO93" s="216">
        <v>138603</v>
      </c>
      <c r="AP93" s="216">
        <v>0</v>
      </c>
      <c r="AQ93" s="137">
        <f t="shared" si="61"/>
        <v>0.97265263157894732</v>
      </c>
      <c r="AR93" s="284" t="str">
        <f t="shared" si="62"/>
        <v xml:space="preserve"> -</v>
      </c>
      <c r="AS93" s="57">
        <v>193000</v>
      </c>
      <c r="AT93" s="86">
        <v>62150</v>
      </c>
      <c r="AU93" s="86">
        <v>0</v>
      </c>
      <c r="AV93" s="137">
        <f t="shared" si="63"/>
        <v>0.32202072538860105</v>
      </c>
      <c r="AW93" s="284" t="str">
        <f t="shared" si="64"/>
        <v xml:space="preserve"> -</v>
      </c>
      <c r="AX93" s="56">
        <v>97190</v>
      </c>
      <c r="AY93" s="86">
        <v>0</v>
      </c>
      <c r="AZ93" s="86">
        <v>0</v>
      </c>
      <c r="BA93" s="137">
        <f t="shared" si="65"/>
        <v>0</v>
      </c>
      <c r="BB93" s="284" t="str">
        <f t="shared" si="66"/>
        <v xml:space="preserve"> -</v>
      </c>
      <c r="BC93" s="57">
        <v>101564</v>
      </c>
      <c r="BD93" s="86">
        <v>0</v>
      </c>
      <c r="BE93" s="86">
        <v>0</v>
      </c>
      <c r="BF93" s="137">
        <f t="shared" si="67"/>
        <v>0</v>
      </c>
      <c r="BG93" s="284" t="str">
        <f t="shared" si="68"/>
        <v xml:space="preserve"> -</v>
      </c>
      <c r="BH93" s="241">
        <f t="shared" si="69"/>
        <v>534254</v>
      </c>
      <c r="BI93" s="242">
        <f t="shared" si="70"/>
        <v>200753</v>
      </c>
      <c r="BJ93" s="242">
        <f t="shared" si="71"/>
        <v>0</v>
      </c>
      <c r="BK93" s="382">
        <f t="shared" si="72"/>
        <v>0.37576321375226018</v>
      </c>
      <c r="BL93" s="284" t="str">
        <f t="shared" si="73"/>
        <v xml:space="preserve"> -</v>
      </c>
      <c r="BM93" s="452" t="s">
        <v>1434</v>
      </c>
      <c r="BN93" s="198" t="s">
        <v>1320</v>
      </c>
      <c r="BO93" s="100" t="s">
        <v>1963</v>
      </c>
    </row>
    <row r="94" spans="2:67" ht="30" customHeight="1">
      <c r="B94" s="649"/>
      <c r="C94" s="646"/>
      <c r="D94" s="707"/>
      <c r="E94" s="619"/>
      <c r="F94" s="633"/>
      <c r="G94" s="591"/>
      <c r="H94" s="591"/>
      <c r="I94" s="589"/>
      <c r="J94" s="621">
        <f>+RESUMEN!J94</f>
        <v>0.51666666666666672</v>
      </c>
      <c r="K94" s="613" t="s">
        <v>556</v>
      </c>
      <c r="L94" s="120" t="s">
        <v>530</v>
      </c>
      <c r="M94" s="325">
        <v>2210242</v>
      </c>
      <c r="N94" s="120" t="s">
        <v>1714</v>
      </c>
      <c r="O94" s="35">
        <v>0</v>
      </c>
      <c r="P94" s="53">
        <v>2</v>
      </c>
      <c r="Q94" s="53">
        <v>1</v>
      </c>
      <c r="R94" s="314">
        <f t="shared" si="57"/>
        <v>0.5</v>
      </c>
      <c r="S94" s="53">
        <v>1</v>
      </c>
      <c r="T94" s="314">
        <f t="shared" si="58"/>
        <v>0.5</v>
      </c>
      <c r="U94" s="53">
        <v>0</v>
      </c>
      <c r="V94" s="315">
        <f t="shared" si="59"/>
        <v>0</v>
      </c>
      <c r="W94" s="42">
        <v>0</v>
      </c>
      <c r="X94" s="315">
        <f t="shared" si="60"/>
        <v>0</v>
      </c>
      <c r="Y94" s="46">
        <v>2</v>
      </c>
      <c r="Z94" s="84">
        <v>0.1</v>
      </c>
      <c r="AA94" s="84">
        <v>0</v>
      </c>
      <c r="AB94" s="63">
        <v>0</v>
      </c>
      <c r="AC94" s="341">
        <f t="shared" si="46"/>
        <v>2</v>
      </c>
      <c r="AD94" s="342">
        <f t="shared" si="47"/>
        <v>1</v>
      </c>
      <c r="AE94" s="343">
        <f t="shared" si="48"/>
        <v>0.1</v>
      </c>
      <c r="AF94" s="342">
        <f t="shared" si="49"/>
        <v>0.1</v>
      </c>
      <c r="AG94" s="343" t="str">
        <f t="shared" si="50"/>
        <v xml:space="preserve"> -</v>
      </c>
      <c r="AH94" s="342" t="str">
        <f t="shared" si="51"/>
        <v xml:space="preserve"> -</v>
      </c>
      <c r="AI94" s="343" t="str">
        <f t="shared" si="52"/>
        <v xml:space="preserve"> -</v>
      </c>
      <c r="AJ94" s="342" t="str">
        <f t="shared" si="53"/>
        <v xml:space="preserve"> -</v>
      </c>
      <c r="AK94" s="505">
        <f t="shared" si="76"/>
        <v>1.05</v>
      </c>
      <c r="AL94" s="500">
        <f t="shared" si="55"/>
        <v>1</v>
      </c>
      <c r="AM94" s="495">
        <f t="shared" si="56"/>
        <v>1</v>
      </c>
      <c r="AN94" s="214">
        <v>54900</v>
      </c>
      <c r="AO94" s="215">
        <v>21960</v>
      </c>
      <c r="AP94" s="215">
        <v>0</v>
      </c>
      <c r="AQ94" s="134">
        <f t="shared" si="61"/>
        <v>0.4</v>
      </c>
      <c r="AR94" s="276" t="str">
        <f t="shared" si="62"/>
        <v xml:space="preserve"> -</v>
      </c>
      <c r="AS94" s="55">
        <v>54340</v>
      </c>
      <c r="AT94" s="53">
        <v>29160</v>
      </c>
      <c r="AU94" s="53">
        <v>0</v>
      </c>
      <c r="AV94" s="134">
        <f t="shared" si="63"/>
        <v>0.53662127346337873</v>
      </c>
      <c r="AW94" s="276" t="str">
        <f t="shared" si="64"/>
        <v xml:space="preserve"> -</v>
      </c>
      <c r="AX94" s="52">
        <v>0</v>
      </c>
      <c r="AY94" s="53">
        <v>0</v>
      </c>
      <c r="AZ94" s="53">
        <v>0</v>
      </c>
      <c r="BA94" s="134" t="str">
        <f t="shared" si="65"/>
        <v xml:space="preserve"> -</v>
      </c>
      <c r="BB94" s="276" t="str">
        <f t="shared" si="66"/>
        <v xml:space="preserve"> -</v>
      </c>
      <c r="BC94" s="55">
        <v>0</v>
      </c>
      <c r="BD94" s="53">
        <v>0</v>
      </c>
      <c r="BE94" s="53">
        <v>0</v>
      </c>
      <c r="BF94" s="134" t="str">
        <f t="shared" si="67"/>
        <v xml:space="preserve"> -</v>
      </c>
      <c r="BG94" s="276" t="str">
        <f t="shared" si="68"/>
        <v xml:space="preserve"> -</v>
      </c>
      <c r="BH94" s="278">
        <f t="shared" si="69"/>
        <v>109240</v>
      </c>
      <c r="BI94" s="279">
        <f t="shared" si="70"/>
        <v>51120</v>
      </c>
      <c r="BJ94" s="279">
        <f t="shared" si="71"/>
        <v>0</v>
      </c>
      <c r="BK94" s="383">
        <f t="shared" si="72"/>
        <v>0.46796045404613695</v>
      </c>
      <c r="BL94" s="276" t="str">
        <f t="shared" si="73"/>
        <v xml:space="preserve"> -</v>
      </c>
      <c r="BM94" s="450" t="s">
        <v>1434</v>
      </c>
      <c r="BN94" s="194" t="s">
        <v>1320</v>
      </c>
      <c r="BO94" s="95" t="s">
        <v>1963</v>
      </c>
    </row>
    <row r="95" spans="2:67" ht="30" customHeight="1" thickBot="1">
      <c r="B95" s="649"/>
      <c r="C95" s="646"/>
      <c r="D95" s="707"/>
      <c r="E95" s="619"/>
      <c r="F95" s="633"/>
      <c r="G95" s="591"/>
      <c r="H95" s="591"/>
      <c r="I95" s="589"/>
      <c r="J95" s="623"/>
      <c r="K95" s="615"/>
      <c r="L95" s="112" t="s">
        <v>531</v>
      </c>
      <c r="M95" s="125">
        <v>0</v>
      </c>
      <c r="N95" s="112" t="s">
        <v>1715</v>
      </c>
      <c r="O95" s="38">
        <v>0</v>
      </c>
      <c r="P95" s="98">
        <v>3</v>
      </c>
      <c r="Q95" s="98">
        <v>0</v>
      </c>
      <c r="R95" s="311">
        <f t="shared" si="57"/>
        <v>0</v>
      </c>
      <c r="S95" s="98">
        <v>1</v>
      </c>
      <c r="T95" s="311">
        <f t="shared" si="58"/>
        <v>0.33333333333333331</v>
      </c>
      <c r="U95" s="98">
        <v>1</v>
      </c>
      <c r="V95" s="312">
        <f t="shared" si="59"/>
        <v>0.33333333333333331</v>
      </c>
      <c r="W95" s="44">
        <v>1</v>
      </c>
      <c r="X95" s="312">
        <f t="shared" si="60"/>
        <v>0.33333333333333331</v>
      </c>
      <c r="Y95" s="56">
        <v>0</v>
      </c>
      <c r="Z95" s="86">
        <v>0.1</v>
      </c>
      <c r="AA95" s="86">
        <v>0</v>
      </c>
      <c r="AB95" s="64">
        <v>0</v>
      </c>
      <c r="AC95" s="338" t="str">
        <f t="shared" si="46"/>
        <v xml:space="preserve"> -</v>
      </c>
      <c r="AD95" s="339" t="str">
        <f t="shared" si="47"/>
        <v xml:space="preserve"> -</v>
      </c>
      <c r="AE95" s="268">
        <f t="shared" si="48"/>
        <v>0.1</v>
      </c>
      <c r="AF95" s="339">
        <f t="shared" si="49"/>
        <v>0.1</v>
      </c>
      <c r="AG95" s="268">
        <f t="shared" si="50"/>
        <v>0</v>
      </c>
      <c r="AH95" s="339">
        <f t="shared" si="51"/>
        <v>0</v>
      </c>
      <c r="AI95" s="268">
        <f t="shared" si="52"/>
        <v>0</v>
      </c>
      <c r="AJ95" s="339">
        <f t="shared" si="53"/>
        <v>0</v>
      </c>
      <c r="AK95" s="506">
        <f t="shared" si="76"/>
        <v>3.3333333333333333E-2</v>
      </c>
      <c r="AL95" s="501">
        <f t="shared" si="55"/>
        <v>3.3333333333333333E-2</v>
      </c>
      <c r="AM95" s="496">
        <f t="shared" si="56"/>
        <v>3.3333333333333333E-2</v>
      </c>
      <c r="AN95" s="267">
        <v>0</v>
      </c>
      <c r="AO95" s="217">
        <v>0</v>
      </c>
      <c r="AP95" s="217">
        <v>0</v>
      </c>
      <c r="AQ95" s="136" t="str">
        <f t="shared" si="61"/>
        <v xml:space="preserve"> -</v>
      </c>
      <c r="AR95" s="280" t="str">
        <f t="shared" si="62"/>
        <v xml:space="preserve"> -</v>
      </c>
      <c r="AS95" s="51">
        <v>3960</v>
      </c>
      <c r="AT95" s="98">
        <v>3240</v>
      </c>
      <c r="AU95" s="98">
        <v>0</v>
      </c>
      <c r="AV95" s="136">
        <f t="shared" si="63"/>
        <v>0.81818181818181823</v>
      </c>
      <c r="AW95" s="280" t="str">
        <f t="shared" si="64"/>
        <v xml:space="preserve"> -</v>
      </c>
      <c r="AX95" s="50">
        <v>131043</v>
      </c>
      <c r="AY95" s="98">
        <v>0</v>
      </c>
      <c r="AZ95" s="98">
        <v>0</v>
      </c>
      <c r="BA95" s="136">
        <f t="shared" si="65"/>
        <v>0</v>
      </c>
      <c r="BB95" s="280" t="str">
        <f t="shared" si="66"/>
        <v xml:space="preserve"> -</v>
      </c>
      <c r="BC95" s="51">
        <v>136940</v>
      </c>
      <c r="BD95" s="98">
        <v>0</v>
      </c>
      <c r="BE95" s="98">
        <v>0</v>
      </c>
      <c r="BF95" s="136">
        <f t="shared" si="67"/>
        <v>0</v>
      </c>
      <c r="BG95" s="280" t="str">
        <f t="shared" si="68"/>
        <v xml:space="preserve"> -</v>
      </c>
      <c r="BH95" s="258">
        <f t="shared" si="69"/>
        <v>271943</v>
      </c>
      <c r="BI95" s="237">
        <f t="shared" si="70"/>
        <v>3240</v>
      </c>
      <c r="BJ95" s="237">
        <f t="shared" si="71"/>
        <v>0</v>
      </c>
      <c r="BK95" s="384">
        <f t="shared" si="72"/>
        <v>1.1914261444493883E-2</v>
      </c>
      <c r="BL95" s="280" t="str">
        <f t="shared" si="73"/>
        <v xml:space="preserve"> -</v>
      </c>
      <c r="BM95" s="453" t="s">
        <v>1434</v>
      </c>
      <c r="BN95" s="196" t="s">
        <v>1320</v>
      </c>
      <c r="BO95" s="97" t="s">
        <v>1963</v>
      </c>
    </row>
    <row r="96" spans="2:67" ht="30" customHeight="1">
      <c r="B96" s="649"/>
      <c r="C96" s="646"/>
      <c r="D96" s="707"/>
      <c r="E96" s="619"/>
      <c r="F96" s="633"/>
      <c r="G96" s="591"/>
      <c r="H96" s="591"/>
      <c r="I96" s="589"/>
      <c r="J96" s="624">
        <f>+RESUMEN!J95</f>
        <v>0.22812499999999999</v>
      </c>
      <c r="K96" s="616" t="s">
        <v>557</v>
      </c>
      <c r="L96" s="111" t="s">
        <v>532</v>
      </c>
      <c r="M96" s="127">
        <v>2210544</v>
      </c>
      <c r="N96" s="111" t="s">
        <v>1716</v>
      </c>
      <c r="O96" s="329">
        <v>10</v>
      </c>
      <c r="P96" s="87">
        <v>1</v>
      </c>
      <c r="Q96" s="87">
        <v>0</v>
      </c>
      <c r="R96" s="307">
        <f t="shared" si="57"/>
        <v>0</v>
      </c>
      <c r="S96" s="87">
        <v>0.2</v>
      </c>
      <c r="T96" s="307">
        <f t="shared" si="58"/>
        <v>0.2</v>
      </c>
      <c r="U96" s="87">
        <v>0.3</v>
      </c>
      <c r="V96" s="309">
        <f t="shared" si="59"/>
        <v>0.3</v>
      </c>
      <c r="W96" s="135">
        <v>0.5</v>
      </c>
      <c r="X96" s="316">
        <f t="shared" si="60"/>
        <v>0.5</v>
      </c>
      <c r="Y96" s="231">
        <v>0</v>
      </c>
      <c r="Z96" s="87">
        <v>0</v>
      </c>
      <c r="AA96" s="87">
        <v>0</v>
      </c>
      <c r="AB96" s="68">
        <v>0</v>
      </c>
      <c r="AC96" s="243" t="str">
        <f t="shared" si="46"/>
        <v xml:space="preserve"> -</v>
      </c>
      <c r="AD96" s="336" t="str">
        <f t="shared" si="47"/>
        <v xml:space="preserve"> -</v>
      </c>
      <c r="AE96" s="244">
        <f t="shared" si="48"/>
        <v>0</v>
      </c>
      <c r="AF96" s="336">
        <f t="shared" si="49"/>
        <v>0</v>
      </c>
      <c r="AG96" s="244">
        <f t="shared" si="50"/>
        <v>0</v>
      </c>
      <c r="AH96" s="336">
        <f t="shared" si="51"/>
        <v>0</v>
      </c>
      <c r="AI96" s="244">
        <f t="shared" si="52"/>
        <v>0</v>
      </c>
      <c r="AJ96" s="336">
        <f t="shared" si="53"/>
        <v>0</v>
      </c>
      <c r="AK96" s="502">
        <f t="shared" si="76"/>
        <v>0</v>
      </c>
      <c r="AL96" s="497">
        <f t="shared" si="55"/>
        <v>0</v>
      </c>
      <c r="AM96" s="492">
        <f t="shared" si="56"/>
        <v>0</v>
      </c>
      <c r="AN96" s="292">
        <v>32869713</v>
      </c>
      <c r="AO96" s="211">
        <v>0</v>
      </c>
      <c r="AP96" s="211">
        <v>0</v>
      </c>
      <c r="AQ96" s="135">
        <f t="shared" si="61"/>
        <v>0</v>
      </c>
      <c r="AR96" s="283" t="str">
        <f t="shared" si="62"/>
        <v xml:space="preserve"> -</v>
      </c>
      <c r="AS96" s="47">
        <v>30821984</v>
      </c>
      <c r="AT96" s="84">
        <v>0</v>
      </c>
      <c r="AU96" s="84">
        <v>0</v>
      </c>
      <c r="AV96" s="135">
        <f t="shared" si="63"/>
        <v>0</v>
      </c>
      <c r="AW96" s="283" t="str">
        <f t="shared" si="64"/>
        <v xml:space="preserve"> -</v>
      </c>
      <c r="AX96" s="46">
        <v>19425913</v>
      </c>
      <c r="AY96" s="84">
        <v>0</v>
      </c>
      <c r="AZ96" s="84">
        <v>0</v>
      </c>
      <c r="BA96" s="135">
        <f t="shared" si="65"/>
        <v>0</v>
      </c>
      <c r="BB96" s="283" t="str">
        <f t="shared" si="66"/>
        <v xml:space="preserve"> -</v>
      </c>
      <c r="BC96" s="47">
        <v>25909856</v>
      </c>
      <c r="BD96" s="84">
        <v>0</v>
      </c>
      <c r="BE96" s="84">
        <v>0</v>
      </c>
      <c r="BF96" s="135">
        <f t="shared" si="67"/>
        <v>0</v>
      </c>
      <c r="BG96" s="283" t="str">
        <f t="shared" si="68"/>
        <v xml:space="preserve"> -</v>
      </c>
      <c r="BH96" s="238">
        <f t="shared" si="69"/>
        <v>109027466</v>
      </c>
      <c r="BI96" s="239">
        <f t="shared" si="70"/>
        <v>0</v>
      </c>
      <c r="BJ96" s="239">
        <f t="shared" si="71"/>
        <v>0</v>
      </c>
      <c r="BK96" s="380">
        <f t="shared" si="72"/>
        <v>0</v>
      </c>
      <c r="BL96" s="283" t="str">
        <f t="shared" si="73"/>
        <v xml:space="preserve"> -</v>
      </c>
      <c r="BM96" s="454" t="s">
        <v>1434</v>
      </c>
      <c r="BN96" s="197" t="s">
        <v>1320</v>
      </c>
      <c r="BO96" s="69" t="s">
        <v>1963</v>
      </c>
    </row>
    <row r="97" spans="2:67" ht="30" customHeight="1">
      <c r="B97" s="649"/>
      <c r="C97" s="646"/>
      <c r="D97" s="707"/>
      <c r="E97" s="619"/>
      <c r="F97" s="633"/>
      <c r="G97" s="591"/>
      <c r="H97" s="591"/>
      <c r="I97" s="589"/>
      <c r="J97" s="622"/>
      <c r="K97" s="614"/>
      <c r="L97" s="110" t="s">
        <v>533</v>
      </c>
      <c r="M97" s="122">
        <v>2210506</v>
      </c>
      <c r="N97" s="110" t="s">
        <v>1717</v>
      </c>
      <c r="O97" s="34">
        <v>1</v>
      </c>
      <c r="P97" s="54">
        <v>1</v>
      </c>
      <c r="Q97" s="54">
        <v>1</v>
      </c>
      <c r="R97" s="308">
        <v>0.25</v>
      </c>
      <c r="S97" s="54">
        <v>1</v>
      </c>
      <c r="T97" s="308">
        <v>0.25</v>
      </c>
      <c r="U97" s="54">
        <v>1</v>
      </c>
      <c r="V97" s="310">
        <v>0.25</v>
      </c>
      <c r="W97" s="41">
        <v>1</v>
      </c>
      <c r="X97" s="317">
        <v>0.25</v>
      </c>
      <c r="Y97" s="48">
        <v>0.3</v>
      </c>
      <c r="Z97" s="54">
        <v>0</v>
      </c>
      <c r="AA97" s="54">
        <v>0</v>
      </c>
      <c r="AB97" s="43">
        <v>0</v>
      </c>
      <c r="AC97" s="247">
        <f t="shared" si="46"/>
        <v>0.3</v>
      </c>
      <c r="AD97" s="337">
        <f t="shared" si="47"/>
        <v>0.3</v>
      </c>
      <c r="AE97" s="248">
        <f t="shared" si="48"/>
        <v>0</v>
      </c>
      <c r="AF97" s="337">
        <f t="shared" si="49"/>
        <v>0</v>
      </c>
      <c r="AG97" s="248">
        <f t="shared" si="50"/>
        <v>0</v>
      </c>
      <c r="AH97" s="337">
        <f t="shared" si="51"/>
        <v>0</v>
      </c>
      <c r="AI97" s="248">
        <f t="shared" si="52"/>
        <v>0</v>
      </c>
      <c r="AJ97" s="337">
        <f t="shared" si="53"/>
        <v>0</v>
      </c>
      <c r="AK97" s="503">
        <f t="shared" si="54"/>
        <v>7.4999999999999997E-2</v>
      </c>
      <c r="AL97" s="498">
        <f t="shared" si="55"/>
        <v>7.4999999999999997E-2</v>
      </c>
      <c r="AM97" s="493">
        <f t="shared" si="56"/>
        <v>7.4999999999999997E-2</v>
      </c>
      <c r="AN97" s="293">
        <v>900000</v>
      </c>
      <c r="AO97" s="213">
        <v>509616</v>
      </c>
      <c r="AP97" s="213">
        <v>0</v>
      </c>
      <c r="AQ97" s="116">
        <f t="shared" si="61"/>
        <v>0.56623999999999997</v>
      </c>
      <c r="AR97" s="277" t="str">
        <f t="shared" si="62"/>
        <v xml:space="preserve"> -</v>
      </c>
      <c r="AS97" s="49">
        <v>1089885</v>
      </c>
      <c r="AT97" s="54">
        <v>0</v>
      </c>
      <c r="AU97" s="54">
        <v>0</v>
      </c>
      <c r="AV97" s="116">
        <f t="shared" si="63"/>
        <v>0</v>
      </c>
      <c r="AW97" s="277" t="str">
        <f t="shared" si="64"/>
        <v xml:space="preserve"> -</v>
      </c>
      <c r="AX97" s="48">
        <v>873620</v>
      </c>
      <c r="AY97" s="54">
        <v>0</v>
      </c>
      <c r="AZ97" s="54">
        <v>0</v>
      </c>
      <c r="BA97" s="116">
        <f t="shared" si="65"/>
        <v>0</v>
      </c>
      <c r="BB97" s="277" t="str">
        <f t="shared" si="66"/>
        <v xml:space="preserve"> -</v>
      </c>
      <c r="BC97" s="49">
        <v>912933</v>
      </c>
      <c r="BD97" s="54">
        <v>0</v>
      </c>
      <c r="BE97" s="54">
        <v>0</v>
      </c>
      <c r="BF97" s="116">
        <f t="shared" si="67"/>
        <v>0</v>
      </c>
      <c r="BG97" s="277" t="str">
        <f t="shared" si="68"/>
        <v xml:space="preserve"> -</v>
      </c>
      <c r="BH97" s="240">
        <f t="shared" si="69"/>
        <v>3776438</v>
      </c>
      <c r="BI97" s="236">
        <f t="shared" si="70"/>
        <v>509616</v>
      </c>
      <c r="BJ97" s="236">
        <f t="shared" si="71"/>
        <v>0</v>
      </c>
      <c r="BK97" s="381">
        <f t="shared" si="72"/>
        <v>0.13494621121808434</v>
      </c>
      <c r="BL97" s="277" t="str">
        <f t="shared" si="73"/>
        <v xml:space="preserve"> -</v>
      </c>
      <c r="BM97" s="451" t="s">
        <v>1434</v>
      </c>
      <c r="BN97" s="195" t="s">
        <v>1320</v>
      </c>
      <c r="BO97" s="96" t="s">
        <v>1963</v>
      </c>
    </row>
    <row r="98" spans="2:67" ht="30" customHeight="1">
      <c r="B98" s="649"/>
      <c r="C98" s="646"/>
      <c r="D98" s="707"/>
      <c r="E98" s="619"/>
      <c r="F98" s="626" t="s">
        <v>547</v>
      </c>
      <c r="G98" s="594">
        <v>0.3</v>
      </c>
      <c r="H98" s="594">
        <v>1</v>
      </c>
      <c r="I98" s="592">
        <f>+H98-G98</f>
        <v>0.7</v>
      </c>
      <c r="J98" s="622"/>
      <c r="K98" s="614"/>
      <c r="L98" s="110" t="s">
        <v>534</v>
      </c>
      <c r="M98" s="122">
        <v>0</v>
      </c>
      <c r="N98" s="110" t="s">
        <v>1718</v>
      </c>
      <c r="O98" s="34">
        <v>0</v>
      </c>
      <c r="P98" s="54">
        <v>4</v>
      </c>
      <c r="Q98" s="54">
        <v>0</v>
      </c>
      <c r="R98" s="308">
        <f t="shared" si="57"/>
        <v>0</v>
      </c>
      <c r="S98" s="54">
        <v>2</v>
      </c>
      <c r="T98" s="308">
        <f t="shared" si="58"/>
        <v>0.5</v>
      </c>
      <c r="U98" s="54">
        <v>0</v>
      </c>
      <c r="V98" s="310">
        <f t="shared" si="59"/>
        <v>0</v>
      </c>
      <c r="W98" s="41">
        <v>2</v>
      </c>
      <c r="X98" s="317">
        <f t="shared" si="60"/>
        <v>0.5</v>
      </c>
      <c r="Y98" s="48">
        <v>0</v>
      </c>
      <c r="Z98" s="54">
        <v>0</v>
      </c>
      <c r="AA98" s="54">
        <v>0</v>
      </c>
      <c r="AB98" s="43">
        <v>0</v>
      </c>
      <c r="AC98" s="247" t="str">
        <f t="shared" si="46"/>
        <v xml:space="preserve"> -</v>
      </c>
      <c r="AD98" s="337" t="str">
        <f t="shared" si="47"/>
        <v xml:space="preserve"> -</v>
      </c>
      <c r="AE98" s="248">
        <f t="shared" si="48"/>
        <v>0</v>
      </c>
      <c r="AF98" s="337">
        <f t="shared" si="49"/>
        <v>0</v>
      </c>
      <c r="AG98" s="248" t="str">
        <f t="shared" si="50"/>
        <v xml:space="preserve"> -</v>
      </c>
      <c r="AH98" s="337" t="str">
        <f t="shared" si="51"/>
        <v xml:space="preserve"> -</v>
      </c>
      <c r="AI98" s="248">
        <f t="shared" si="52"/>
        <v>0</v>
      </c>
      <c r="AJ98" s="337">
        <f t="shared" si="53"/>
        <v>0</v>
      </c>
      <c r="AK98" s="503">
        <f t="shared" ref="AK98:AK100" si="77">+SUM(Y98:AB98)/P98</f>
        <v>0</v>
      </c>
      <c r="AL98" s="498">
        <f t="shared" si="55"/>
        <v>0</v>
      </c>
      <c r="AM98" s="493">
        <f t="shared" si="56"/>
        <v>0</v>
      </c>
      <c r="AN98" s="293">
        <v>0</v>
      </c>
      <c r="AO98" s="213">
        <v>0</v>
      </c>
      <c r="AP98" s="213">
        <v>0</v>
      </c>
      <c r="AQ98" s="116" t="str">
        <f t="shared" si="61"/>
        <v xml:space="preserve"> -</v>
      </c>
      <c r="AR98" s="277" t="str">
        <f t="shared" si="62"/>
        <v xml:space="preserve"> -</v>
      </c>
      <c r="AS98" s="49">
        <v>464000</v>
      </c>
      <c r="AT98" s="54">
        <v>0</v>
      </c>
      <c r="AU98" s="54">
        <v>0</v>
      </c>
      <c r="AV98" s="116">
        <f t="shared" si="63"/>
        <v>0</v>
      </c>
      <c r="AW98" s="277" t="str">
        <f t="shared" si="64"/>
        <v xml:space="preserve"> -</v>
      </c>
      <c r="AX98" s="48">
        <v>0</v>
      </c>
      <c r="AY98" s="54">
        <v>0</v>
      </c>
      <c r="AZ98" s="54">
        <v>0</v>
      </c>
      <c r="BA98" s="116" t="str">
        <f t="shared" si="65"/>
        <v xml:space="preserve"> -</v>
      </c>
      <c r="BB98" s="277" t="str">
        <f t="shared" si="66"/>
        <v xml:space="preserve"> -</v>
      </c>
      <c r="BC98" s="49">
        <v>0</v>
      </c>
      <c r="BD98" s="54">
        <v>0</v>
      </c>
      <c r="BE98" s="54">
        <v>0</v>
      </c>
      <c r="BF98" s="116" t="str">
        <f t="shared" si="67"/>
        <v xml:space="preserve"> -</v>
      </c>
      <c r="BG98" s="277" t="str">
        <f t="shared" si="68"/>
        <v xml:space="preserve"> -</v>
      </c>
      <c r="BH98" s="240">
        <f t="shared" si="69"/>
        <v>464000</v>
      </c>
      <c r="BI98" s="236">
        <f t="shared" si="70"/>
        <v>0</v>
      </c>
      <c r="BJ98" s="236">
        <f t="shared" si="71"/>
        <v>0</v>
      </c>
      <c r="BK98" s="381">
        <f t="shared" si="72"/>
        <v>0</v>
      </c>
      <c r="BL98" s="277" t="str">
        <f t="shared" si="73"/>
        <v xml:space="preserve"> -</v>
      </c>
      <c r="BM98" s="451" t="s">
        <v>1434</v>
      </c>
      <c r="BN98" s="195" t="s">
        <v>1320</v>
      </c>
      <c r="BO98" s="96" t="s">
        <v>1963</v>
      </c>
    </row>
    <row r="99" spans="2:67" ht="45.75" customHeight="1">
      <c r="B99" s="649"/>
      <c r="C99" s="646"/>
      <c r="D99" s="707"/>
      <c r="E99" s="619"/>
      <c r="F99" s="626"/>
      <c r="G99" s="594"/>
      <c r="H99" s="594"/>
      <c r="I99" s="592"/>
      <c r="J99" s="622"/>
      <c r="K99" s="614"/>
      <c r="L99" s="110" t="s">
        <v>535</v>
      </c>
      <c r="M99" s="122" t="s">
        <v>1219</v>
      </c>
      <c r="N99" s="110" t="s">
        <v>1719</v>
      </c>
      <c r="O99" s="37">
        <v>0.25</v>
      </c>
      <c r="P99" s="79">
        <v>1</v>
      </c>
      <c r="Q99" s="79">
        <v>0.25</v>
      </c>
      <c r="R99" s="308">
        <f t="shared" si="57"/>
        <v>0.25</v>
      </c>
      <c r="S99" s="79">
        <v>0.25</v>
      </c>
      <c r="T99" s="308">
        <f t="shared" si="58"/>
        <v>0.25</v>
      </c>
      <c r="U99" s="79">
        <v>0.25</v>
      </c>
      <c r="V99" s="310">
        <f t="shared" si="59"/>
        <v>0.25</v>
      </c>
      <c r="W99" s="116">
        <v>0.25</v>
      </c>
      <c r="X99" s="317">
        <f t="shared" si="60"/>
        <v>0.25</v>
      </c>
      <c r="Y99" s="233">
        <v>0.25</v>
      </c>
      <c r="Z99" s="79">
        <v>0</v>
      </c>
      <c r="AA99" s="79">
        <v>0</v>
      </c>
      <c r="AB99" s="65">
        <v>0</v>
      </c>
      <c r="AC99" s="247">
        <f t="shared" si="46"/>
        <v>1</v>
      </c>
      <c r="AD99" s="337">
        <f t="shared" si="47"/>
        <v>1</v>
      </c>
      <c r="AE99" s="248">
        <f t="shared" si="48"/>
        <v>0</v>
      </c>
      <c r="AF99" s="337">
        <f t="shared" si="49"/>
        <v>0</v>
      </c>
      <c r="AG99" s="248">
        <f t="shared" si="50"/>
        <v>0</v>
      </c>
      <c r="AH99" s="337">
        <f t="shared" si="51"/>
        <v>0</v>
      </c>
      <c r="AI99" s="248">
        <f t="shared" si="52"/>
        <v>0</v>
      </c>
      <c r="AJ99" s="337">
        <f t="shared" si="53"/>
        <v>0</v>
      </c>
      <c r="AK99" s="503">
        <f t="shared" si="77"/>
        <v>0.25</v>
      </c>
      <c r="AL99" s="498">
        <f t="shared" si="55"/>
        <v>0.25</v>
      </c>
      <c r="AM99" s="493">
        <f t="shared" si="56"/>
        <v>0.25</v>
      </c>
      <c r="AN99" s="48">
        <v>43854</v>
      </c>
      <c r="AO99" s="54">
        <v>43854</v>
      </c>
      <c r="AP99" s="54">
        <v>0</v>
      </c>
      <c r="AQ99" s="116">
        <f t="shared" si="61"/>
        <v>1</v>
      </c>
      <c r="AR99" s="277" t="str">
        <f t="shared" si="62"/>
        <v xml:space="preserve"> -</v>
      </c>
      <c r="AS99" s="49">
        <v>42000</v>
      </c>
      <c r="AT99" s="54">
        <v>0</v>
      </c>
      <c r="AU99" s="54">
        <v>0</v>
      </c>
      <c r="AV99" s="116">
        <f t="shared" si="63"/>
        <v>0</v>
      </c>
      <c r="AW99" s="277" t="str">
        <f t="shared" si="64"/>
        <v xml:space="preserve"> -</v>
      </c>
      <c r="AX99" s="48">
        <v>0</v>
      </c>
      <c r="AY99" s="54">
        <v>0</v>
      </c>
      <c r="AZ99" s="54">
        <v>0</v>
      </c>
      <c r="BA99" s="116" t="str">
        <f t="shared" si="65"/>
        <v xml:space="preserve"> -</v>
      </c>
      <c r="BB99" s="277" t="str">
        <f t="shared" si="66"/>
        <v xml:space="preserve"> -</v>
      </c>
      <c r="BC99" s="49">
        <v>0</v>
      </c>
      <c r="BD99" s="54">
        <v>0</v>
      </c>
      <c r="BE99" s="54">
        <v>0</v>
      </c>
      <c r="BF99" s="116" t="str">
        <f t="shared" si="67"/>
        <v xml:space="preserve"> -</v>
      </c>
      <c r="BG99" s="277" t="str">
        <f t="shared" si="68"/>
        <v xml:space="preserve"> -</v>
      </c>
      <c r="BH99" s="240">
        <f t="shared" si="69"/>
        <v>85854</v>
      </c>
      <c r="BI99" s="236">
        <f t="shared" si="70"/>
        <v>43854</v>
      </c>
      <c r="BJ99" s="236">
        <f t="shared" si="71"/>
        <v>0</v>
      </c>
      <c r="BK99" s="381">
        <f t="shared" si="72"/>
        <v>0.51079740023761266</v>
      </c>
      <c r="BL99" s="277" t="str">
        <f t="shared" si="73"/>
        <v xml:space="preserve"> -</v>
      </c>
      <c r="BM99" s="451" t="s">
        <v>1434</v>
      </c>
      <c r="BN99" s="93" t="s">
        <v>1320</v>
      </c>
      <c r="BO99" s="96" t="s">
        <v>540</v>
      </c>
    </row>
    <row r="100" spans="2:67" ht="30" customHeight="1">
      <c r="B100" s="649"/>
      <c r="C100" s="646"/>
      <c r="D100" s="707"/>
      <c r="E100" s="619"/>
      <c r="F100" s="626"/>
      <c r="G100" s="594"/>
      <c r="H100" s="594"/>
      <c r="I100" s="592"/>
      <c r="J100" s="622"/>
      <c r="K100" s="614"/>
      <c r="L100" s="110" t="s">
        <v>536</v>
      </c>
      <c r="M100" s="122">
        <v>0</v>
      </c>
      <c r="N100" s="110" t="s">
        <v>1720</v>
      </c>
      <c r="O100" s="37">
        <v>0.48</v>
      </c>
      <c r="P100" s="79">
        <v>1</v>
      </c>
      <c r="Q100" s="79">
        <v>1</v>
      </c>
      <c r="R100" s="308">
        <f t="shared" si="57"/>
        <v>1</v>
      </c>
      <c r="S100" s="79">
        <v>0</v>
      </c>
      <c r="T100" s="308">
        <f t="shared" si="58"/>
        <v>0</v>
      </c>
      <c r="U100" s="79">
        <v>0</v>
      </c>
      <c r="V100" s="310">
        <f t="shared" si="59"/>
        <v>0</v>
      </c>
      <c r="W100" s="116">
        <v>0</v>
      </c>
      <c r="X100" s="317">
        <f t="shared" si="60"/>
        <v>0</v>
      </c>
      <c r="Y100" s="233">
        <v>1</v>
      </c>
      <c r="Z100" s="79">
        <v>0</v>
      </c>
      <c r="AA100" s="79">
        <v>0</v>
      </c>
      <c r="AB100" s="65">
        <v>0</v>
      </c>
      <c r="AC100" s="247">
        <f t="shared" si="46"/>
        <v>1</v>
      </c>
      <c r="AD100" s="337">
        <f t="shared" si="47"/>
        <v>1</v>
      </c>
      <c r="AE100" s="248" t="str">
        <f t="shared" si="48"/>
        <v xml:space="preserve"> -</v>
      </c>
      <c r="AF100" s="337" t="str">
        <f t="shared" si="49"/>
        <v xml:space="preserve"> -</v>
      </c>
      <c r="AG100" s="248" t="str">
        <f t="shared" si="50"/>
        <v xml:space="preserve"> -</v>
      </c>
      <c r="AH100" s="337" t="str">
        <f t="shared" si="51"/>
        <v xml:space="preserve"> -</v>
      </c>
      <c r="AI100" s="248" t="str">
        <f t="shared" si="52"/>
        <v xml:space="preserve"> -</v>
      </c>
      <c r="AJ100" s="337" t="str">
        <f t="shared" si="53"/>
        <v xml:space="preserve"> -</v>
      </c>
      <c r="AK100" s="503">
        <f t="shared" si="77"/>
        <v>1</v>
      </c>
      <c r="AL100" s="498">
        <f t="shared" si="55"/>
        <v>1</v>
      </c>
      <c r="AM100" s="493">
        <f t="shared" si="56"/>
        <v>1</v>
      </c>
      <c r="AN100" s="48">
        <v>200000</v>
      </c>
      <c r="AO100" s="54">
        <v>200000</v>
      </c>
      <c r="AP100" s="54">
        <v>0</v>
      </c>
      <c r="AQ100" s="116">
        <f t="shared" si="61"/>
        <v>1</v>
      </c>
      <c r="AR100" s="277" t="str">
        <f t="shared" si="62"/>
        <v xml:space="preserve"> -</v>
      </c>
      <c r="AS100" s="49">
        <v>0</v>
      </c>
      <c r="AT100" s="54">
        <v>0</v>
      </c>
      <c r="AU100" s="54">
        <v>0</v>
      </c>
      <c r="AV100" s="116" t="str">
        <f t="shared" si="63"/>
        <v xml:space="preserve"> -</v>
      </c>
      <c r="AW100" s="277" t="str">
        <f t="shared" si="64"/>
        <v xml:space="preserve"> -</v>
      </c>
      <c r="AX100" s="48">
        <v>200000</v>
      </c>
      <c r="AY100" s="54">
        <v>0</v>
      </c>
      <c r="AZ100" s="54">
        <v>0</v>
      </c>
      <c r="BA100" s="116">
        <f t="shared" si="65"/>
        <v>0</v>
      </c>
      <c r="BB100" s="277" t="str">
        <f t="shared" si="66"/>
        <v xml:space="preserve"> -</v>
      </c>
      <c r="BC100" s="49">
        <v>200000</v>
      </c>
      <c r="BD100" s="54">
        <v>0</v>
      </c>
      <c r="BE100" s="54">
        <v>0</v>
      </c>
      <c r="BF100" s="116">
        <f t="shared" si="67"/>
        <v>0</v>
      </c>
      <c r="BG100" s="277" t="str">
        <f t="shared" si="68"/>
        <v xml:space="preserve"> -</v>
      </c>
      <c r="BH100" s="240">
        <f t="shared" si="69"/>
        <v>600000</v>
      </c>
      <c r="BI100" s="236">
        <f t="shared" si="70"/>
        <v>200000</v>
      </c>
      <c r="BJ100" s="236">
        <f t="shared" si="71"/>
        <v>0</v>
      </c>
      <c r="BK100" s="381">
        <f t="shared" si="72"/>
        <v>0.33333333333333331</v>
      </c>
      <c r="BL100" s="277" t="str">
        <f t="shared" si="73"/>
        <v xml:space="preserve"> -</v>
      </c>
      <c r="BM100" s="451" t="s">
        <v>1434</v>
      </c>
      <c r="BN100" s="93" t="s">
        <v>1320</v>
      </c>
      <c r="BO100" s="96" t="s">
        <v>540</v>
      </c>
    </row>
    <row r="101" spans="2:67" ht="30" customHeight="1">
      <c r="B101" s="649"/>
      <c r="C101" s="646"/>
      <c r="D101" s="707"/>
      <c r="E101" s="619"/>
      <c r="F101" s="626"/>
      <c r="G101" s="594"/>
      <c r="H101" s="594"/>
      <c r="I101" s="592"/>
      <c r="J101" s="622"/>
      <c r="K101" s="614"/>
      <c r="L101" s="110" t="s">
        <v>537</v>
      </c>
      <c r="M101" s="122">
        <v>0</v>
      </c>
      <c r="N101" s="110" t="s">
        <v>1721</v>
      </c>
      <c r="O101" s="34">
        <v>0</v>
      </c>
      <c r="P101" s="54">
        <v>1</v>
      </c>
      <c r="Q101" s="54">
        <v>0</v>
      </c>
      <c r="R101" s="308">
        <f t="shared" si="57"/>
        <v>0</v>
      </c>
      <c r="S101" s="54">
        <v>1</v>
      </c>
      <c r="T101" s="308">
        <v>0.33</v>
      </c>
      <c r="U101" s="54">
        <v>1</v>
      </c>
      <c r="V101" s="310">
        <v>0.33</v>
      </c>
      <c r="W101" s="41">
        <v>1</v>
      </c>
      <c r="X101" s="317">
        <v>0.34</v>
      </c>
      <c r="Y101" s="48">
        <v>0</v>
      </c>
      <c r="Z101" s="54">
        <v>0</v>
      </c>
      <c r="AA101" s="54">
        <v>0</v>
      </c>
      <c r="AB101" s="43">
        <v>0</v>
      </c>
      <c r="AC101" s="247" t="str">
        <f t="shared" si="46"/>
        <v xml:space="preserve"> -</v>
      </c>
      <c r="AD101" s="337" t="str">
        <f t="shared" si="47"/>
        <v xml:space="preserve"> -</v>
      </c>
      <c r="AE101" s="248">
        <f t="shared" si="48"/>
        <v>0</v>
      </c>
      <c r="AF101" s="337">
        <f t="shared" si="49"/>
        <v>0</v>
      </c>
      <c r="AG101" s="248">
        <f t="shared" si="50"/>
        <v>0</v>
      </c>
      <c r="AH101" s="337">
        <f t="shared" si="51"/>
        <v>0</v>
      </c>
      <c r="AI101" s="248">
        <f t="shared" si="52"/>
        <v>0</v>
      </c>
      <c r="AJ101" s="337">
        <f t="shared" si="53"/>
        <v>0</v>
      </c>
      <c r="AK101" s="503">
        <f>+AVERAGE(Z101:AB101)/P101</f>
        <v>0</v>
      </c>
      <c r="AL101" s="498">
        <f t="shared" si="55"/>
        <v>0</v>
      </c>
      <c r="AM101" s="493">
        <f t="shared" si="56"/>
        <v>0</v>
      </c>
      <c r="AN101" s="48">
        <v>0</v>
      </c>
      <c r="AO101" s="54">
        <v>0</v>
      </c>
      <c r="AP101" s="54">
        <v>0</v>
      </c>
      <c r="AQ101" s="116" t="str">
        <f t="shared" si="61"/>
        <v xml:space="preserve"> -</v>
      </c>
      <c r="AR101" s="277" t="str">
        <f t="shared" si="62"/>
        <v xml:space="preserve"> -</v>
      </c>
      <c r="AS101" s="49">
        <v>2000</v>
      </c>
      <c r="AT101" s="54">
        <v>0</v>
      </c>
      <c r="AU101" s="54">
        <v>0</v>
      </c>
      <c r="AV101" s="116">
        <f t="shared" si="63"/>
        <v>0</v>
      </c>
      <c r="AW101" s="277" t="str">
        <f t="shared" si="64"/>
        <v xml:space="preserve"> -</v>
      </c>
      <c r="AX101" s="48">
        <v>80000</v>
      </c>
      <c r="AY101" s="54">
        <v>0</v>
      </c>
      <c r="AZ101" s="54">
        <v>0</v>
      </c>
      <c r="BA101" s="116">
        <f t="shared" si="65"/>
        <v>0</v>
      </c>
      <c r="BB101" s="277" t="str">
        <f t="shared" si="66"/>
        <v xml:space="preserve"> -</v>
      </c>
      <c r="BC101" s="49">
        <v>80000</v>
      </c>
      <c r="BD101" s="54">
        <v>0</v>
      </c>
      <c r="BE101" s="54">
        <v>0</v>
      </c>
      <c r="BF101" s="116">
        <f t="shared" si="67"/>
        <v>0</v>
      </c>
      <c r="BG101" s="277" t="str">
        <f t="shared" si="68"/>
        <v xml:space="preserve"> -</v>
      </c>
      <c r="BH101" s="240">
        <f t="shared" si="69"/>
        <v>162000</v>
      </c>
      <c r="BI101" s="236">
        <f t="shared" si="70"/>
        <v>0</v>
      </c>
      <c r="BJ101" s="236">
        <f t="shared" si="71"/>
        <v>0</v>
      </c>
      <c r="BK101" s="381">
        <f t="shared" si="72"/>
        <v>0</v>
      </c>
      <c r="BL101" s="277" t="str">
        <f t="shared" si="73"/>
        <v xml:space="preserve"> -</v>
      </c>
      <c r="BM101" s="451" t="s">
        <v>1434</v>
      </c>
      <c r="BN101" s="93" t="s">
        <v>1320</v>
      </c>
      <c r="BO101" s="96" t="s">
        <v>540</v>
      </c>
    </row>
    <row r="102" spans="2:67" ht="30" customHeight="1">
      <c r="B102" s="649"/>
      <c r="C102" s="646"/>
      <c r="D102" s="707"/>
      <c r="E102" s="619"/>
      <c r="F102" s="626"/>
      <c r="G102" s="594"/>
      <c r="H102" s="594"/>
      <c r="I102" s="592"/>
      <c r="J102" s="622"/>
      <c r="K102" s="614"/>
      <c r="L102" s="110" t="s">
        <v>538</v>
      </c>
      <c r="M102" s="122">
        <v>0</v>
      </c>
      <c r="N102" s="110" t="s">
        <v>1722</v>
      </c>
      <c r="O102" s="34">
        <v>2</v>
      </c>
      <c r="P102" s="54">
        <v>2</v>
      </c>
      <c r="Q102" s="54">
        <v>2</v>
      </c>
      <c r="R102" s="308">
        <v>0.25</v>
      </c>
      <c r="S102" s="54">
        <v>2</v>
      </c>
      <c r="T102" s="308">
        <v>0.25</v>
      </c>
      <c r="U102" s="54">
        <v>2</v>
      </c>
      <c r="V102" s="310">
        <v>0.25</v>
      </c>
      <c r="W102" s="41">
        <v>2</v>
      </c>
      <c r="X102" s="317">
        <v>0.25</v>
      </c>
      <c r="Y102" s="48">
        <v>2</v>
      </c>
      <c r="Z102" s="54">
        <v>2</v>
      </c>
      <c r="AA102" s="54">
        <v>0</v>
      </c>
      <c r="AB102" s="43">
        <v>0</v>
      </c>
      <c r="AC102" s="247">
        <f t="shared" si="46"/>
        <v>1</v>
      </c>
      <c r="AD102" s="337">
        <f t="shared" si="47"/>
        <v>1</v>
      </c>
      <c r="AE102" s="248">
        <f t="shared" si="48"/>
        <v>1</v>
      </c>
      <c r="AF102" s="337">
        <f t="shared" si="49"/>
        <v>1</v>
      </c>
      <c r="AG102" s="248">
        <f t="shared" si="50"/>
        <v>0</v>
      </c>
      <c r="AH102" s="337">
        <f t="shared" si="51"/>
        <v>0</v>
      </c>
      <c r="AI102" s="248">
        <f t="shared" si="52"/>
        <v>0</v>
      </c>
      <c r="AJ102" s="337">
        <f t="shared" si="53"/>
        <v>0</v>
      </c>
      <c r="AK102" s="503">
        <f t="shared" si="54"/>
        <v>0.5</v>
      </c>
      <c r="AL102" s="498">
        <f t="shared" si="55"/>
        <v>0.5</v>
      </c>
      <c r="AM102" s="493">
        <f t="shared" si="56"/>
        <v>0.5</v>
      </c>
      <c r="AN102" s="48">
        <v>7</v>
      </c>
      <c r="AO102" s="54">
        <v>7</v>
      </c>
      <c r="AP102" s="54">
        <v>0</v>
      </c>
      <c r="AQ102" s="116">
        <f t="shared" si="61"/>
        <v>1</v>
      </c>
      <c r="AR102" s="277" t="str">
        <f t="shared" si="62"/>
        <v xml:space="preserve"> -</v>
      </c>
      <c r="AS102" s="49">
        <v>40000</v>
      </c>
      <c r="AT102" s="54">
        <v>9052</v>
      </c>
      <c r="AU102" s="54">
        <v>0</v>
      </c>
      <c r="AV102" s="116">
        <f t="shared" si="63"/>
        <v>0.2263</v>
      </c>
      <c r="AW102" s="277" t="str">
        <f t="shared" si="64"/>
        <v xml:space="preserve"> -</v>
      </c>
      <c r="AX102" s="48">
        <v>60000</v>
      </c>
      <c r="AY102" s="54">
        <v>0</v>
      </c>
      <c r="AZ102" s="54">
        <v>0</v>
      </c>
      <c r="BA102" s="116">
        <f t="shared" si="65"/>
        <v>0</v>
      </c>
      <c r="BB102" s="277" t="str">
        <f t="shared" si="66"/>
        <v xml:space="preserve"> -</v>
      </c>
      <c r="BC102" s="49">
        <v>60000</v>
      </c>
      <c r="BD102" s="54">
        <v>0</v>
      </c>
      <c r="BE102" s="54">
        <v>0</v>
      </c>
      <c r="BF102" s="116">
        <f t="shared" si="67"/>
        <v>0</v>
      </c>
      <c r="BG102" s="277" t="str">
        <f t="shared" si="68"/>
        <v xml:space="preserve"> -</v>
      </c>
      <c r="BH102" s="240">
        <f t="shared" si="69"/>
        <v>160007</v>
      </c>
      <c r="BI102" s="236">
        <f t="shared" si="70"/>
        <v>9059</v>
      </c>
      <c r="BJ102" s="236">
        <f t="shared" si="71"/>
        <v>0</v>
      </c>
      <c r="BK102" s="381">
        <f t="shared" si="72"/>
        <v>5.6616273038054582E-2</v>
      </c>
      <c r="BL102" s="277" t="str">
        <f t="shared" si="73"/>
        <v xml:space="preserve"> -</v>
      </c>
      <c r="BM102" s="451" t="s">
        <v>1434</v>
      </c>
      <c r="BN102" s="93" t="s">
        <v>1320</v>
      </c>
      <c r="BO102" s="96" t="s">
        <v>540</v>
      </c>
    </row>
    <row r="103" spans="2:67" ht="30" customHeight="1" thickBot="1">
      <c r="B103" s="649"/>
      <c r="C103" s="646"/>
      <c r="D103" s="708"/>
      <c r="E103" s="620"/>
      <c r="F103" s="627"/>
      <c r="G103" s="595"/>
      <c r="H103" s="595"/>
      <c r="I103" s="677"/>
      <c r="J103" s="625"/>
      <c r="K103" s="617"/>
      <c r="L103" s="114" t="s">
        <v>539</v>
      </c>
      <c r="M103" s="9">
        <v>0</v>
      </c>
      <c r="N103" s="114" t="s">
        <v>1723</v>
      </c>
      <c r="O103" s="39">
        <v>1</v>
      </c>
      <c r="P103" s="86">
        <v>1</v>
      </c>
      <c r="Q103" s="86">
        <v>0</v>
      </c>
      <c r="R103" s="318">
        <f t="shared" si="57"/>
        <v>0</v>
      </c>
      <c r="S103" s="86">
        <v>1</v>
      </c>
      <c r="T103" s="318">
        <f t="shared" si="58"/>
        <v>1</v>
      </c>
      <c r="U103" s="86">
        <v>0</v>
      </c>
      <c r="V103" s="319">
        <f t="shared" si="59"/>
        <v>0</v>
      </c>
      <c r="W103" s="45">
        <v>0</v>
      </c>
      <c r="X103" s="320">
        <f t="shared" si="60"/>
        <v>0</v>
      </c>
      <c r="Y103" s="56">
        <v>0</v>
      </c>
      <c r="Z103" s="86">
        <v>0</v>
      </c>
      <c r="AA103" s="86">
        <v>0</v>
      </c>
      <c r="AB103" s="64">
        <v>0</v>
      </c>
      <c r="AC103" s="245" t="str">
        <f t="shared" si="46"/>
        <v xml:space="preserve"> -</v>
      </c>
      <c r="AD103" s="340" t="str">
        <f t="shared" si="47"/>
        <v xml:space="preserve"> -</v>
      </c>
      <c r="AE103" s="246">
        <f t="shared" si="48"/>
        <v>0</v>
      </c>
      <c r="AF103" s="340">
        <f t="shared" si="49"/>
        <v>0</v>
      </c>
      <c r="AG103" s="246" t="str">
        <f t="shared" si="50"/>
        <v xml:space="preserve"> -</v>
      </c>
      <c r="AH103" s="340" t="str">
        <f t="shared" si="51"/>
        <v xml:space="preserve"> -</v>
      </c>
      <c r="AI103" s="246" t="str">
        <f t="shared" si="52"/>
        <v xml:space="preserve"> -</v>
      </c>
      <c r="AJ103" s="340" t="str">
        <f t="shared" si="53"/>
        <v xml:space="preserve"> -</v>
      </c>
      <c r="AK103" s="504">
        <f t="shared" ref="AK103" si="78">+SUM(Y103:AB103)/P103</f>
        <v>0</v>
      </c>
      <c r="AL103" s="499">
        <f t="shared" si="55"/>
        <v>0</v>
      </c>
      <c r="AM103" s="494">
        <f t="shared" si="56"/>
        <v>0</v>
      </c>
      <c r="AN103" s="56">
        <v>0</v>
      </c>
      <c r="AO103" s="86">
        <v>0</v>
      </c>
      <c r="AP103" s="86">
        <v>0</v>
      </c>
      <c r="AQ103" s="137" t="str">
        <f t="shared" si="61"/>
        <v xml:space="preserve"> -</v>
      </c>
      <c r="AR103" s="284" t="str">
        <f t="shared" si="62"/>
        <v xml:space="preserve"> -</v>
      </c>
      <c r="AS103" s="57">
        <v>73000</v>
      </c>
      <c r="AT103" s="86">
        <v>0</v>
      </c>
      <c r="AU103" s="86">
        <v>0</v>
      </c>
      <c r="AV103" s="137">
        <f t="shared" si="63"/>
        <v>0</v>
      </c>
      <c r="AW103" s="284" t="str">
        <f t="shared" si="64"/>
        <v xml:space="preserve"> -</v>
      </c>
      <c r="AX103" s="56">
        <v>0</v>
      </c>
      <c r="AY103" s="86">
        <v>0</v>
      </c>
      <c r="AZ103" s="86">
        <v>0</v>
      </c>
      <c r="BA103" s="137" t="str">
        <f t="shared" si="65"/>
        <v xml:space="preserve"> -</v>
      </c>
      <c r="BB103" s="284" t="str">
        <f t="shared" si="66"/>
        <v xml:space="preserve"> -</v>
      </c>
      <c r="BC103" s="57">
        <v>0</v>
      </c>
      <c r="BD103" s="86">
        <v>0</v>
      </c>
      <c r="BE103" s="86">
        <v>0</v>
      </c>
      <c r="BF103" s="137" t="str">
        <f t="shared" si="67"/>
        <v xml:space="preserve"> -</v>
      </c>
      <c r="BG103" s="284" t="str">
        <f t="shared" si="68"/>
        <v xml:space="preserve"> -</v>
      </c>
      <c r="BH103" s="241">
        <f t="shared" si="69"/>
        <v>73000</v>
      </c>
      <c r="BI103" s="242">
        <f t="shared" si="70"/>
        <v>0</v>
      </c>
      <c r="BJ103" s="242">
        <f t="shared" si="71"/>
        <v>0</v>
      </c>
      <c r="BK103" s="382">
        <f t="shared" si="72"/>
        <v>0</v>
      </c>
      <c r="BL103" s="284" t="str">
        <f t="shared" si="73"/>
        <v xml:space="preserve"> -</v>
      </c>
      <c r="BM103" s="453" t="s">
        <v>1434</v>
      </c>
      <c r="BN103" s="94" t="s">
        <v>1320</v>
      </c>
      <c r="BO103" s="97" t="s">
        <v>540</v>
      </c>
    </row>
    <row r="104" spans="2:67" ht="15" customHeight="1" thickBot="1">
      <c r="B104" s="649"/>
      <c r="C104" s="646"/>
      <c r="D104" s="170"/>
      <c r="E104" s="11"/>
      <c r="F104" s="12"/>
      <c r="G104" s="10"/>
      <c r="H104" s="10"/>
      <c r="I104" s="478"/>
      <c r="J104" s="75"/>
      <c r="K104" s="74"/>
      <c r="L104" s="76"/>
      <c r="M104" s="74"/>
      <c r="N104" s="76"/>
      <c r="O104" s="75"/>
      <c r="P104" s="226">
        <v>0</v>
      </c>
      <c r="Q104" s="226">
        <v>0</v>
      </c>
      <c r="R104" s="261">
        <f>+AVERAGE(R64:R103)</f>
        <v>0.25994106699751862</v>
      </c>
      <c r="S104" s="226">
        <v>0</v>
      </c>
      <c r="T104" s="261">
        <f t="shared" ref="T104:X104" si="79">+AVERAGE(T64:T103)</f>
        <v>0.31109015715467325</v>
      </c>
      <c r="U104" s="226">
        <v>0</v>
      </c>
      <c r="V104" s="261">
        <f t="shared" si="79"/>
        <v>0.20359015715467327</v>
      </c>
      <c r="W104" s="226">
        <v>0</v>
      </c>
      <c r="X104" s="261">
        <f t="shared" si="79"/>
        <v>0.22537861869313486</v>
      </c>
      <c r="Y104" s="226"/>
      <c r="Z104" s="226"/>
      <c r="AA104" s="226"/>
      <c r="AB104" s="226"/>
      <c r="AC104" s="74"/>
      <c r="AD104" s="417">
        <f t="shared" ref="AD104:AJ104" si="80">+AVERAGE(AD64:AD103)</f>
        <v>0.77161393116194366</v>
      </c>
      <c r="AE104" s="417"/>
      <c r="AF104" s="417">
        <f t="shared" si="80"/>
        <v>0.19328373266205659</v>
      </c>
      <c r="AG104" s="417"/>
      <c r="AH104" s="417">
        <f t="shared" si="80"/>
        <v>0</v>
      </c>
      <c r="AI104" s="417"/>
      <c r="AJ104" s="417">
        <f t="shared" si="80"/>
        <v>0</v>
      </c>
      <c r="AK104" s="507"/>
      <c r="AL104" s="417">
        <f>+AVERAGE(AL64:AL103)</f>
        <v>0.25631238194596279</v>
      </c>
      <c r="AM104" s="488"/>
      <c r="AN104" s="77"/>
      <c r="AO104" s="77"/>
      <c r="AP104" s="77"/>
      <c r="AQ104" s="77"/>
      <c r="AR104" s="77"/>
      <c r="AS104" s="77"/>
      <c r="AT104" s="77"/>
      <c r="AU104" s="77"/>
      <c r="AV104" s="77"/>
      <c r="AW104" s="77"/>
      <c r="AX104" s="77"/>
      <c r="AY104" s="77"/>
      <c r="AZ104" s="77"/>
      <c r="BA104" s="77"/>
      <c r="BB104" s="77"/>
      <c r="BC104" s="77"/>
      <c r="BD104" s="77"/>
      <c r="BE104" s="77"/>
      <c r="BF104" s="77"/>
      <c r="BG104" s="77"/>
      <c r="BH104" s="78"/>
      <c r="BI104" s="78"/>
      <c r="BJ104" s="78"/>
      <c r="BK104" s="78"/>
      <c r="BL104" s="78"/>
      <c r="BM104" s="458"/>
      <c r="BN104" s="11"/>
      <c r="BO104" s="15"/>
    </row>
    <row r="105" spans="2:67" ht="30" customHeight="1">
      <c r="B105" s="649"/>
      <c r="C105" s="646"/>
      <c r="D105" s="706">
        <f>+RESUMEN!J96</f>
        <v>0.33852062605941396</v>
      </c>
      <c r="E105" s="618" t="s">
        <v>573</v>
      </c>
      <c r="F105" s="629" t="s">
        <v>574</v>
      </c>
      <c r="G105" s="634">
        <v>416200</v>
      </c>
      <c r="H105" s="634">
        <v>420000</v>
      </c>
      <c r="I105" s="661">
        <f>+H105-G105</f>
        <v>3800</v>
      </c>
      <c r="J105" s="624">
        <f>+RESUMEN!J97</f>
        <v>0.28627450980392155</v>
      </c>
      <c r="K105" s="616" t="s">
        <v>620</v>
      </c>
      <c r="L105" s="111" t="s">
        <v>558</v>
      </c>
      <c r="M105" s="272" t="s">
        <v>1998</v>
      </c>
      <c r="N105" s="111" t="s">
        <v>1724</v>
      </c>
      <c r="O105" s="33">
        <v>320</v>
      </c>
      <c r="P105" s="84">
        <v>170</v>
      </c>
      <c r="Q105" s="84">
        <v>40</v>
      </c>
      <c r="R105" s="307">
        <f t="shared" si="57"/>
        <v>0.23529411764705882</v>
      </c>
      <c r="S105" s="84">
        <v>42</v>
      </c>
      <c r="T105" s="307">
        <f t="shared" si="58"/>
        <v>0.24705882352941178</v>
      </c>
      <c r="U105" s="84">
        <v>43</v>
      </c>
      <c r="V105" s="309">
        <f t="shared" si="59"/>
        <v>0.25294117647058822</v>
      </c>
      <c r="W105" s="40">
        <v>45</v>
      </c>
      <c r="X105" s="316">
        <f t="shared" si="60"/>
        <v>0.26470588235294118</v>
      </c>
      <c r="Y105" s="46">
        <v>46</v>
      </c>
      <c r="Z105" s="84">
        <v>6</v>
      </c>
      <c r="AA105" s="84">
        <v>0</v>
      </c>
      <c r="AB105" s="63">
        <v>0</v>
      </c>
      <c r="AC105" s="243">
        <f t="shared" si="46"/>
        <v>1.1499999999999999</v>
      </c>
      <c r="AD105" s="336">
        <f t="shared" si="47"/>
        <v>1</v>
      </c>
      <c r="AE105" s="244">
        <f t="shared" si="48"/>
        <v>0.14285714285714285</v>
      </c>
      <c r="AF105" s="336">
        <f t="shared" si="49"/>
        <v>0.14285714285714285</v>
      </c>
      <c r="AG105" s="244">
        <f t="shared" si="50"/>
        <v>0</v>
      </c>
      <c r="AH105" s="336">
        <f t="shared" si="51"/>
        <v>0</v>
      </c>
      <c r="AI105" s="244">
        <f t="shared" si="52"/>
        <v>0</v>
      </c>
      <c r="AJ105" s="336">
        <f t="shared" si="53"/>
        <v>0</v>
      </c>
      <c r="AK105" s="502">
        <f t="shared" ref="AK105:AK121" si="81">+SUM(Y105:AB105)/P105</f>
        <v>0.30588235294117649</v>
      </c>
      <c r="AL105" s="497">
        <f t="shared" si="55"/>
        <v>0.30588235294117649</v>
      </c>
      <c r="AM105" s="492">
        <f t="shared" si="56"/>
        <v>0.30588235294117649</v>
      </c>
      <c r="AN105" s="46">
        <v>297000</v>
      </c>
      <c r="AO105" s="84">
        <v>282411</v>
      </c>
      <c r="AP105" s="84">
        <v>19000</v>
      </c>
      <c r="AQ105" s="135">
        <f t="shared" si="61"/>
        <v>0.95087878787878788</v>
      </c>
      <c r="AR105" s="283">
        <f t="shared" si="62"/>
        <v>6.7277832662325482E-2</v>
      </c>
      <c r="AS105" s="47">
        <v>253547</v>
      </c>
      <c r="AT105" s="84">
        <v>201440</v>
      </c>
      <c r="AU105" s="84">
        <v>0</v>
      </c>
      <c r="AV105" s="135">
        <f t="shared" si="63"/>
        <v>0.79448780699436394</v>
      </c>
      <c r="AW105" s="283" t="str">
        <f t="shared" si="64"/>
        <v xml:space="preserve"> -</v>
      </c>
      <c r="AX105" s="46">
        <v>327607</v>
      </c>
      <c r="AY105" s="84">
        <v>0</v>
      </c>
      <c r="AZ105" s="84">
        <v>0</v>
      </c>
      <c r="BA105" s="135">
        <f t="shared" si="65"/>
        <v>0</v>
      </c>
      <c r="BB105" s="283" t="str">
        <f t="shared" si="66"/>
        <v xml:space="preserve"> -</v>
      </c>
      <c r="BC105" s="47">
        <v>342349</v>
      </c>
      <c r="BD105" s="84">
        <v>0</v>
      </c>
      <c r="BE105" s="84">
        <v>0</v>
      </c>
      <c r="BF105" s="135">
        <f t="shared" si="67"/>
        <v>0</v>
      </c>
      <c r="BG105" s="283" t="str">
        <f t="shared" si="68"/>
        <v xml:space="preserve"> -</v>
      </c>
      <c r="BH105" s="238">
        <f t="shared" si="69"/>
        <v>1220503</v>
      </c>
      <c r="BI105" s="239">
        <f t="shared" si="70"/>
        <v>483851</v>
      </c>
      <c r="BJ105" s="239">
        <f t="shared" si="71"/>
        <v>19000</v>
      </c>
      <c r="BK105" s="380">
        <f t="shared" si="72"/>
        <v>0.39643573182532121</v>
      </c>
      <c r="BL105" s="283">
        <f t="shared" si="73"/>
        <v>3.9268287137982562E-2</v>
      </c>
      <c r="BM105" s="450" t="s">
        <v>1434</v>
      </c>
      <c r="BN105" s="194" t="s">
        <v>1427</v>
      </c>
      <c r="BO105" s="95" t="s">
        <v>365</v>
      </c>
    </row>
    <row r="106" spans="2:67" ht="30" customHeight="1" thickBot="1">
      <c r="B106" s="649"/>
      <c r="C106" s="646"/>
      <c r="D106" s="707"/>
      <c r="E106" s="619"/>
      <c r="F106" s="626"/>
      <c r="G106" s="591"/>
      <c r="H106" s="591"/>
      <c r="I106" s="589"/>
      <c r="J106" s="625"/>
      <c r="K106" s="617"/>
      <c r="L106" s="114" t="s">
        <v>559</v>
      </c>
      <c r="M106" s="9" t="s">
        <v>1999</v>
      </c>
      <c r="N106" s="114" t="s">
        <v>1725</v>
      </c>
      <c r="O106" s="39">
        <v>120</v>
      </c>
      <c r="P106" s="86">
        <v>90</v>
      </c>
      <c r="Q106" s="86">
        <v>20</v>
      </c>
      <c r="R106" s="318">
        <f t="shared" si="57"/>
        <v>0.22222222222222221</v>
      </c>
      <c r="S106" s="86">
        <v>22</v>
      </c>
      <c r="T106" s="318">
        <f t="shared" si="58"/>
        <v>0.24444444444444444</v>
      </c>
      <c r="U106" s="86">
        <v>23</v>
      </c>
      <c r="V106" s="319">
        <f t="shared" si="59"/>
        <v>0.25555555555555554</v>
      </c>
      <c r="W106" s="45">
        <v>25</v>
      </c>
      <c r="X106" s="320">
        <f t="shared" si="60"/>
        <v>0.27777777777777779</v>
      </c>
      <c r="Y106" s="56">
        <v>20</v>
      </c>
      <c r="Z106" s="86">
        <v>4</v>
      </c>
      <c r="AA106" s="86">
        <v>0</v>
      </c>
      <c r="AB106" s="64">
        <v>0</v>
      </c>
      <c r="AC106" s="245">
        <f t="shared" si="46"/>
        <v>1</v>
      </c>
      <c r="AD106" s="340">
        <f t="shared" si="47"/>
        <v>1</v>
      </c>
      <c r="AE106" s="246">
        <f t="shared" si="48"/>
        <v>0.18181818181818182</v>
      </c>
      <c r="AF106" s="340">
        <f t="shared" si="49"/>
        <v>0.18181818181818182</v>
      </c>
      <c r="AG106" s="246">
        <f t="shared" si="50"/>
        <v>0</v>
      </c>
      <c r="AH106" s="340">
        <f t="shared" si="51"/>
        <v>0</v>
      </c>
      <c r="AI106" s="246">
        <f t="shared" si="52"/>
        <v>0</v>
      </c>
      <c r="AJ106" s="340">
        <f t="shared" si="53"/>
        <v>0</v>
      </c>
      <c r="AK106" s="504">
        <f t="shared" si="81"/>
        <v>0.26666666666666666</v>
      </c>
      <c r="AL106" s="499">
        <f t="shared" si="55"/>
        <v>0.26666666666666666</v>
      </c>
      <c r="AM106" s="494">
        <f t="shared" si="56"/>
        <v>0.26666666666666666</v>
      </c>
      <c r="AN106" s="56">
        <v>25574</v>
      </c>
      <c r="AO106" s="86">
        <v>23467</v>
      </c>
      <c r="AP106" s="86">
        <v>0</v>
      </c>
      <c r="AQ106" s="137">
        <f t="shared" si="61"/>
        <v>0.91761163681864388</v>
      </c>
      <c r="AR106" s="284" t="str">
        <f t="shared" si="62"/>
        <v xml:space="preserve"> -</v>
      </c>
      <c r="AS106" s="57">
        <v>200000</v>
      </c>
      <c r="AT106" s="86">
        <v>164080</v>
      </c>
      <c r="AU106" s="86">
        <v>0</v>
      </c>
      <c r="AV106" s="137">
        <f t="shared" si="63"/>
        <v>0.82040000000000002</v>
      </c>
      <c r="AW106" s="284" t="str">
        <f t="shared" si="64"/>
        <v xml:space="preserve"> -</v>
      </c>
      <c r="AX106" s="56">
        <v>273005</v>
      </c>
      <c r="AY106" s="86">
        <v>0</v>
      </c>
      <c r="AZ106" s="86">
        <v>0</v>
      </c>
      <c r="BA106" s="137">
        <f t="shared" si="65"/>
        <v>0</v>
      </c>
      <c r="BB106" s="284" t="str">
        <f t="shared" si="66"/>
        <v xml:space="preserve"> -</v>
      </c>
      <c r="BC106" s="57">
        <v>281290</v>
      </c>
      <c r="BD106" s="86">
        <v>0</v>
      </c>
      <c r="BE106" s="86">
        <v>0</v>
      </c>
      <c r="BF106" s="137">
        <f t="shared" si="67"/>
        <v>0</v>
      </c>
      <c r="BG106" s="284" t="str">
        <f t="shared" si="68"/>
        <v xml:space="preserve"> -</v>
      </c>
      <c r="BH106" s="241">
        <f t="shared" si="69"/>
        <v>779869</v>
      </c>
      <c r="BI106" s="242">
        <f t="shared" si="70"/>
        <v>187547</v>
      </c>
      <c r="BJ106" s="242">
        <f t="shared" si="71"/>
        <v>0</v>
      </c>
      <c r="BK106" s="382">
        <f t="shared" si="72"/>
        <v>0.24048526098613998</v>
      </c>
      <c r="BL106" s="284" t="str">
        <f t="shared" si="73"/>
        <v xml:space="preserve"> -</v>
      </c>
      <c r="BM106" s="452" t="s">
        <v>1434</v>
      </c>
      <c r="BN106" s="198" t="s">
        <v>1427</v>
      </c>
      <c r="BO106" s="100" t="s">
        <v>365</v>
      </c>
    </row>
    <row r="107" spans="2:67" ht="30" customHeight="1">
      <c r="B107" s="649"/>
      <c r="C107" s="646"/>
      <c r="D107" s="707"/>
      <c r="E107" s="619"/>
      <c r="F107" s="626"/>
      <c r="G107" s="591"/>
      <c r="H107" s="591"/>
      <c r="I107" s="589"/>
      <c r="J107" s="621">
        <f>+RESUMEN!J98</f>
        <v>0.74846035766367336</v>
      </c>
      <c r="K107" s="613" t="s">
        <v>621</v>
      </c>
      <c r="L107" s="120" t="s">
        <v>560</v>
      </c>
      <c r="M107" s="271" t="s">
        <v>2000</v>
      </c>
      <c r="N107" s="120" t="s">
        <v>1726</v>
      </c>
      <c r="O107" s="35">
        <v>30000</v>
      </c>
      <c r="P107" s="53">
        <v>30300</v>
      </c>
      <c r="Q107" s="53">
        <v>7000</v>
      </c>
      <c r="R107" s="314">
        <f t="shared" si="57"/>
        <v>0.23102310231023102</v>
      </c>
      <c r="S107" s="53">
        <v>7500</v>
      </c>
      <c r="T107" s="314">
        <f t="shared" si="58"/>
        <v>0.24752475247524752</v>
      </c>
      <c r="U107" s="53">
        <v>7800</v>
      </c>
      <c r="V107" s="315">
        <f t="shared" si="59"/>
        <v>0.25742574257425743</v>
      </c>
      <c r="W107" s="42">
        <v>8000</v>
      </c>
      <c r="X107" s="315">
        <f t="shared" si="60"/>
        <v>0.264026402640264</v>
      </c>
      <c r="Y107" s="46">
        <v>9116</v>
      </c>
      <c r="Z107" s="84">
        <v>10129</v>
      </c>
      <c r="AA107" s="84">
        <v>0</v>
      </c>
      <c r="AB107" s="63">
        <v>0</v>
      </c>
      <c r="AC107" s="243">
        <f t="shared" si="46"/>
        <v>1.3022857142857143</v>
      </c>
      <c r="AD107" s="336">
        <f t="shared" si="47"/>
        <v>1</v>
      </c>
      <c r="AE107" s="244">
        <f t="shared" si="48"/>
        <v>1.3505333333333334</v>
      </c>
      <c r="AF107" s="336">
        <f t="shared" si="49"/>
        <v>1</v>
      </c>
      <c r="AG107" s="244">
        <f t="shared" si="50"/>
        <v>0</v>
      </c>
      <c r="AH107" s="336">
        <f t="shared" si="51"/>
        <v>0</v>
      </c>
      <c r="AI107" s="244">
        <f t="shared" si="52"/>
        <v>0</v>
      </c>
      <c r="AJ107" s="336">
        <f t="shared" si="53"/>
        <v>0</v>
      </c>
      <c r="AK107" s="502">
        <f t="shared" si="81"/>
        <v>0.63514851485148516</v>
      </c>
      <c r="AL107" s="497">
        <f t="shared" si="55"/>
        <v>0.63514851485148516</v>
      </c>
      <c r="AM107" s="492">
        <f t="shared" si="56"/>
        <v>0.63514851485148516</v>
      </c>
      <c r="AN107" s="55">
        <v>412792</v>
      </c>
      <c r="AO107" s="53">
        <v>262371</v>
      </c>
      <c r="AP107" s="53">
        <v>0</v>
      </c>
      <c r="AQ107" s="134">
        <f t="shared" si="61"/>
        <v>0.63560098063915971</v>
      </c>
      <c r="AR107" s="276" t="str">
        <f t="shared" si="62"/>
        <v xml:space="preserve"> -</v>
      </c>
      <c r="AS107" s="55">
        <v>226003</v>
      </c>
      <c r="AT107" s="53">
        <v>49800</v>
      </c>
      <c r="AU107" s="53">
        <v>0</v>
      </c>
      <c r="AV107" s="134">
        <f t="shared" si="63"/>
        <v>0.22035105728685017</v>
      </c>
      <c r="AW107" s="276" t="str">
        <f t="shared" si="64"/>
        <v xml:space="preserve"> -</v>
      </c>
      <c r="AX107" s="52">
        <v>297577</v>
      </c>
      <c r="AY107" s="53">
        <v>0</v>
      </c>
      <c r="AZ107" s="53">
        <v>0</v>
      </c>
      <c r="BA107" s="134">
        <f t="shared" si="65"/>
        <v>0</v>
      </c>
      <c r="BB107" s="276" t="str">
        <f t="shared" si="66"/>
        <v xml:space="preserve"> -</v>
      </c>
      <c r="BC107" s="55">
        <v>310968</v>
      </c>
      <c r="BD107" s="53">
        <v>0</v>
      </c>
      <c r="BE107" s="53">
        <v>0</v>
      </c>
      <c r="BF107" s="134">
        <f t="shared" si="67"/>
        <v>0</v>
      </c>
      <c r="BG107" s="276" t="str">
        <f t="shared" si="68"/>
        <v xml:space="preserve"> -</v>
      </c>
      <c r="BH107" s="278">
        <f t="shared" si="69"/>
        <v>1247340</v>
      </c>
      <c r="BI107" s="279">
        <f t="shared" si="70"/>
        <v>312171</v>
      </c>
      <c r="BJ107" s="279">
        <f t="shared" si="71"/>
        <v>0</v>
      </c>
      <c r="BK107" s="383">
        <f t="shared" si="72"/>
        <v>0.25026937322622539</v>
      </c>
      <c r="BL107" s="276" t="str">
        <f t="shared" si="73"/>
        <v xml:space="preserve"> -</v>
      </c>
      <c r="BM107" s="450" t="s">
        <v>1434</v>
      </c>
      <c r="BN107" s="194" t="s">
        <v>1427</v>
      </c>
      <c r="BO107" s="95" t="s">
        <v>365</v>
      </c>
    </row>
    <row r="108" spans="2:67" ht="30" customHeight="1">
      <c r="B108" s="649"/>
      <c r="C108" s="646"/>
      <c r="D108" s="707"/>
      <c r="E108" s="619"/>
      <c r="F108" s="626"/>
      <c r="G108" s="591"/>
      <c r="H108" s="591"/>
      <c r="I108" s="589"/>
      <c r="J108" s="622"/>
      <c r="K108" s="614"/>
      <c r="L108" s="110" t="s">
        <v>561</v>
      </c>
      <c r="M108" s="108" t="s">
        <v>2001</v>
      </c>
      <c r="N108" s="110" t="s">
        <v>1727</v>
      </c>
      <c r="O108" s="34">
        <v>10000</v>
      </c>
      <c r="P108" s="54">
        <v>4300</v>
      </c>
      <c r="Q108" s="54">
        <v>1000</v>
      </c>
      <c r="R108" s="308">
        <f t="shared" si="57"/>
        <v>0.23255813953488372</v>
      </c>
      <c r="S108" s="54">
        <v>1100</v>
      </c>
      <c r="T108" s="308">
        <f t="shared" si="58"/>
        <v>0.2558139534883721</v>
      </c>
      <c r="U108" s="54">
        <v>1200</v>
      </c>
      <c r="V108" s="310">
        <f t="shared" si="59"/>
        <v>0.27906976744186046</v>
      </c>
      <c r="W108" s="41">
        <v>1000</v>
      </c>
      <c r="X108" s="310">
        <f t="shared" si="60"/>
        <v>0.23255813953488372</v>
      </c>
      <c r="Y108" s="48">
        <v>1485</v>
      </c>
      <c r="Z108" s="54">
        <v>1139</v>
      </c>
      <c r="AA108" s="54">
        <v>0</v>
      </c>
      <c r="AB108" s="43">
        <v>0</v>
      </c>
      <c r="AC108" s="247">
        <f t="shared" si="46"/>
        <v>1.4850000000000001</v>
      </c>
      <c r="AD108" s="337">
        <f t="shared" si="47"/>
        <v>1</v>
      </c>
      <c r="AE108" s="248">
        <f t="shared" si="48"/>
        <v>1.0354545454545454</v>
      </c>
      <c r="AF108" s="337">
        <f t="shared" si="49"/>
        <v>1</v>
      </c>
      <c r="AG108" s="248">
        <f t="shared" si="50"/>
        <v>0</v>
      </c>
      <c r="AH108" s="337">
        <f t="shared" si="51"/>
        <v>0</v>
      </c>
      <c r="AI108" s="248">
        <f t="shared" si="52"/>
        <v>0</v>
      </c>
      <c r="AJ108" s="337">
        <f t="shared" si="53"/>
        <v>0</v>
      </c>
      <c r="AK108" s="503">
        <f t="shared" si="81"/>
        <v>0.61023255813953492</v>
      </c>
      <c r="AL108" s="498">
        <f t="shared" si="55"/>
        <v>0.61023255813953492</v>
      </c>
      <c r="AM108" s="493">
        <f t="shared" si="56"/>
        <v>0.61023255813953492</v>
      </c>
      <c r="AN108" s="49">
        <v>474845</v>
      </c>
      <c r="AO108" s="54">
        <v>398287</v>
      </c>
      <c r="AP108" s="54">
        <v>85342</v>
      </c>
      <c r="AQ108" s="116">
        <f t="shared" si="61"/>
        <v>0.83877265212858931</v>
      </c>
      <c r="AR108" s="277">
        <f t="shared" si="62"/>
        <v>0.21427262250588144</v>
      </c>
      <c r="AS108" s="49">
        <v>563244</v>
      </c>
      <c r="AT108" s="54">
        <v>200500</v>
      </c>
      <c r="AU108" s="54">
        <v>0</v>
      </c>
      <c r="AV108" s="116">
        <f t="shared" si="63"/>
        <v>0.35597361001626293</v>
      </c>
      <c r="AW108" s="277" t="str">
        <f t="shared" si="64"/>
        <v xml:space="preserve"> -</v>
      </c>
      <c r="AX108" s="48">
        <v>403208</v>
      </c>
      <c r="AY108" s="54">
        <v>0</v>
      </c>
      <c r="AZ108" s="54">
        <v>0</v>
      </c>
      <c r="BA108" s="116">
        <f t="shared" si="65"/>
        <v>0</v>
      </c>
      <c r="BB108" s="277" t="str">
        <f t="shared" si="66"/>
        <v xml:space="preserve"> -</v>
      </c>
      <c r="BC108" s="49">
        <v>421352</v>
      </c>
      <c r="BD108" s="54">
        <v>0</v>
      </c>
      <c r="BE108" s="54">
        <v>0</v>
      </c>
      <c r="BF108" s="116">
        <f t="shared" si="67"/>
        <v>0</v>
      </c>
      <c r="BG108" s="277" t="str">
        <f t="shared" si="68"/>
        <v xml:space="preserve"> -</v>
      </c>
      <c r="BH108" s="240">
        <f t="shared" si="69"/>
        <v>1862649</v>
      </c>
      <c r="BI108" s="236">
        <f t="shared" si="70"/>
        <v>598787</v>
      </c>
      <c r="BJ108" s="236">
        <f t="shared" si="71"/>
        <v>85342</v>
      </c>
      <c r="BK108" s="381">
        <f t="shared" si="72"/>
        <v>0.3214706581862713</v>
      </c>
      <c r="BL108" s="277">
        <f t="shared" si="73"/>
        <v>0.14252480431271888</v>
      </c>
      <c r="BM108" s="451" t="s">
        <v>1434</v>
      </c>
      <c r="BN108" s="195" t="s">
        <v>1427</v>
      </c>
      <c r="BO108" s="96" t="s">
        <v>365</v>
      </c>
    </row>
    <row r="109" spans="2:67" ht="30" customHeight="1" thickBot="1">
      <c r="B109" s="649"/>
      <c r="C109" s="646"/>
      <c r="D109" s="707"/>
      <c r="E109" s="619"/>
      <c r="F109" s="626"/>
      <c r="G109" s="591"/>
      <c r="H109" s="591"/>
      <c r="I109" s="589"/>
      <c r="J109" s="623"/>
      <c r="K109" s="615"/>
      <c r="L109" s="112" t="s">
        <v>562</v>
      </c>
      <c r="M109" s="270">
        <v>0</v>
      </c>
      <c r="N109" s="112" t="s">
        <v>1728</v>
      </c>
      <c r="O109" s="38">
        <v>0</v>
      </c>
      <c r="P109" s="98">
        <v>3000</v>
      </c>
      <c r="Q109" s="98">
        <v>0</v>
      </c>
      <c r="R109" s="311">
        <f t="shared" si="57"/>
        <v>0</v>
      </c>
      <c r="S109" s="98">
        <v>1000</v>
      </c>
      <c r="T109" s="311">
        <f t="shared" si="58"/>
        <v>0.33333333333333331</v>
      </c>
      <c r="U109" s="98">
        <v>1000</v>
      </c>
      <c r="V109" s="312">
        <f t="shared" si="59"/>
        <v>0.33333333333333331</v>
      </c>
      <c r="W109" s="44">
        <v>1000</v>
      </c>
      <c r="X109" s="312">
        <f t="shared" si="60"/>
        <v>0.33333333333333331</v>
      </c>
      <c r="Y109" s="56">
        <v>0</v>
      </c>
      <c r="Z109" s="86">
        <v>6500</v>
      </c>
      <c r="AA109" s="86">
        <v>0</v>
      </c>
      <c r="AB109" s="64">
        <v>0</v>
      </c>
      <c r="AC109" s="245" t="str">
        <f t="shared" si="46"/>
        <v xml:space="preserve"> -</v>
      </c>
      <c r="AD109" s="340" t="str">
        <f t="shared" si="47"/>
        <v xml:space="preserve"> -</v>
      </c>
      <c r="AE109" s="246">
        <f t="shared" si="48"/>
        <v>6.5</v>
      </c>
      <c r="AF109" s="340">
        <f t="shared" si="49"/>
        <v>1</v>
      </c>
      <c r="AG109" s="246">
        <f t="shared" si="50"/>
        <v>0</v>
      </c>
      <c r="AH109" s="340">
        <f t="shared" si="51"/>
        <v>0</v>
      </c>
      <c r="AI109" s="246">
        <f t="shared" si="52"/>
        <v>0</v>
      </c>
      <c r="AJ109" s="340">
        <f t="shared" si="53"/>
        <v>0</v>
      </c>
      <c r="AK109" s="504">
        <f t="shared" si="81"/>
        <v>2.1666666666666665</v>
      </c>
      <c r="AL109" s="499">
        <f t="shared" si="55"/>
        <v>1</v>
      </c>
      <c r="AM109" s="494">
        <f t="shared" si="56"/>
        <v>1</v>
      </c>
      <c r="AN109" s="51">
        <v>0</v>
      </c>
      <c r="AO109" s="98">
        <v>0</v>
      </c>
      <c r="AP109" s="98">
        <v>0</v>
      </c>
      <c r="AQ109" s="136" t="str">
        <f t="shared" si="61"/>
        <v xml:space="preserve"> -</v>
      </c>
      <c r="AR109" s="280" t="str">
        <f t="shared" si="62"/>
        <v xml:space="preserve"> -</v>
      </c>
      <c r="AS109" s="51">
        <v>250000</v>
      </c>
      <c r="AT109" s="98">
        <v>157600</v>
      </c>
      <c r="AU109" s="98">
        <v>0</v>
      </c>
      <c r="AV109" s="136">
        <f t="shared" si="63"/>
        <v>0.63039999999999996</v>
      </c>
      <c r="AW109" s="280" t="str">
        <f t="shared" si="64"/>
        <v xml:space="preserve"> -</v>
      </c>
      <c r="AX109" s="50">
        <v>250800</v>
      </c>
      <c r="AY109" s="98">
        <v>0</v>
      </c>
      <c r="AZ109" s="98">
        <v>0</v>
      </c>
      <c r="BA109" s="136">
        <f t="shared" si="65"/>
        <v>0</v>
      </c>
      <c r="BB109" s="280" t="str">
        <f t="shared" si="66"/>
        <v xml:space="preserve"> -</v>
      </c>
      <c r="BC109" s="51">
        <v>262086</v>
      </c>
      <c r="BD109" s="98">
        <v>0</v>
      </c>
      <c r="BE109" s="98">
        <v>0</v>
      </c>
      <c r="BF109" s="136">
        <f t="shared" si="67"/>
        <v>0</v>
      </c>
      <c r="BG109" s="280" t="str">
        <f t="shared" si="68"/>
        <v xml:space="preserve"> -</v>
      </c>
      <c r="BH109" s="258">
        <f t="shared" si="69"/>
        <v>762886</v>
      </c>
      <c r="BI109" s="237">
        <f t="shared" si="70"/>
        <v>157600</v>
      </c>
      <c r="BJ109" s="237">
        <f t="shared" si="71"/>
        <v>0</v>
      </c>
      <c r="BK109" s="384">
        <f t="shared" si="72"/>
        <v>0.20658394570093042</v>
      </c>
      <c r="BL109" s="280" t="str">
        <f t="shared" si="73"/>
        <v xml:space="preserve"> -</v>
      </c>
      <c r="BM109" s="453" t="s">
        <v>1434</v>
      </c>
      <c r="BN109" s="196" t="s">
        <v>1427</v>
      </c>
      <c r="BO109" s="97" t="s">
        <v>365</v>
      </c>
    </row>
    <row r="110" spans="2:67" ht="30" customHeight="1">
      <c r="B110" s="649"/>
      <c r="C110" s="646"/>
      <c r="D110" s="707"/>
      <c r="E110" s="619"/>
      <c r="F110" s="626"/>
      <c r="G110" s="591"/>
      <c r="H110" s="591"/>
      <c r="I110" s="589"/>
      <c r="J110" s="624">
        <f>+RESUMEN!J99</f>
        <v>0.25</v>
      </c>
      <c r="K110" s="616" t="s">
        <v>622</v>
      </c>
      <c r="L110" s="111" t="s">
        <v>563</v>
      </c>
      <c r="M110" s="272" t="s">
        <v>2002</v>
      </c>
      <c r="N110" s="111" t="s">
        <v>1729</v>
      </c>
      <c r="O110" s="33">
        <v>16</v>
      </c>
      <c r="P110" s="84">
        <v>12</v>
      </c>
      <c r="Q110" s="84">
        <v>3</v>
      </c>
      <c r="R110" s="307">
        <f t="shared" si="57"/>
        <v>0.25</v>
      </c>
      <c r="S110" s="84">
        <v>3</v>
      </c>
      <c r="T110" s="307">
        <f t="shared" si="58"/>
        <v>0.25</v>
      </c>
      <c r="U110" s="84">
        <v>3</v>
      </c>
      <c r="V110" s="309">
        <f t="shared" si="59"/>
        <v>0.25</v>
      </c>
      <c r="W110" s="40">
        <v>3</v>
      </c>
      <c r="X110" s="316">
        <f t="shared" si="60"/>
        <v>0.25</v>
      </c>
      <c r="Y110" s="46">
        <v>3</v>
      </c>
      <c r="Z110" s="84">
        <v>0</v>
      </c>
      <c r="AA110" s="84">
        <v>0</v>
      </c>
      <c r="AB110" s="63">
        <v>0</v>
      </c>
      <c r="AC110" s="341">
        <f t="shared" si="46"/>
        <v>1</v>
      </c>
      <c r="AD110" s="342">
        <f t="shared" si="47"/>
        <v>1</v>
      </c>
      <c r="AE110" s="343">
        <f t="shared" si="48"/>
        <v>0</v>
      </c>
      <c r="AF110" s="342">
        <f t="shared" si="49"/>
        <v>0</v>
      </c>
      <c r="AG110" s="343">
        <f t="shared" si="50"/>
        <v>0</v>
      </c>
      <c r="AH110" s="342">
        <f t="shared" si="51"/>
        <v>0</v>
      </c>
      <c r="AI110" s="343">
        <f t="shared" si="52"/>
        <v>0</v>
      </c>
      <c r="AJ110" s="342">
        <f t="shared" si="53"/>
        <v>0</v>
      </c>
      <c r="AK110" s="505">
        <f t="shared" si="81"/>
        <v>0.25</v>
      </c>
      <c r="AL110" s="500">
        <f t="shared" si="55"/>
        <v>0.25</v>
      </c>
      <c r="AM110" s="495">
        <f t="shared" si="56"/>
        <v>0.25</v>
      </c>
      <c r="AN110" s="46">
        <v>217483</v>
      </c>
      <c r="AO110" s="84">
        <v>129880</v>
      </c>
      <c r="AP110" s="84">
        <v>0</v>
      </c>
      <c r="AQ110" s="135">
        <f t="shared" si="61"/>
        <v>0.5971961026838879</v>
      </c>
      <c r="AR110" s="283" t="str">
        <f t="shared" si="62"/>
        <v xml:space="preserve"> -</v>
      </c>
      <c r="AS110" s="47">
        <v>233481</v>
      </c>
      <c r="AT110" s="84">
        <v>20300</v>
      </c>
      <c r="AU110" s="84">
        <v>0</v>
      </c>
      <c r="AV110" s="135">
        <f t="shared" si="63"/>
        <v>8.6944976250744169E-2</v>
      </c>
      <c r="AW110" s="283" t="str">
        <f t="shared" si="64"/>
        <v xml:space="preserve"> -</v>
      </c>
      <c r="AX110" s="46">
        <v>360367</v>
      </c>
      <c r="AY110" s="84">
        <v>0</v>
      </c>
      <c r="AZ110" s="84">
        <v>0</v>
      </c>
      <c r="BA110" s="135">
        <f t="shared" si="65"/>
        <v>0</v>
      </c>
      <c r="BB110" s="283" t="str">
        <f t="shared" si="66"/>
        <v xml:space="preserve"> -</v>
      </c>
      <c r="BC110" s="47">
        <v>376584</v>
      </c>
      <c r="BD110" s="84">
        <v>0</v>
      </c>
      <c r="BE110" s="84">
        <v>0</v>
      </c>
      <c r="BF110" s="135">
        <f t="shared" si="67"/>
        <v>0</v>
      </c>
      <c r="BG110" s="283" t="str">
        <f t="shared" si="68"/>
        <v xml:space="preserve"> -</v>
      </c>
      <c r="BH110" s="238">
        <f t="shared" si="69"/>
        <v>1187915</v>
      </c>
      <c r="BI110" s="239">
        <f t="shared" si="70"/>
        <v>150180</v>
      </c>
      <c r="BJ110" s="239">
        <f t="shared" si="71"/>
        <v>0</v>
      </c>
      <c r="BK110" s="380">
        <f t="shared" si="72"/>
        <v>0.12642318684417655</v>
      </c>
      <c r="BL110" s="283" t="str">
        <f t="shared" si="73"/>
        <v xml:space="preserve"> -</v>
      </c>
      <c r="BM110" s="454" t="s">
        <v>1434</v>
      </c>
      <c r="BN110" s="197" t="s">
        <v>1427</v>
      </c>
      <c r="BO110" s="69" t="s">
        <v>365</v>
      </c>
    </row>
    <row r="111" spans="2:67" ht="30" customHeight="1">
      <c r="B111" s="649"/>
      <c r="C111" s="646"/>
      <c r="D111" s="707"/>
      <c r="E111" s="619"/>
      <c r="F111" s="626"/>
      <c r="G111" s="591"/>
      <c r="H111" s="591"/>
      <c r="I111" s="589"/>
      <c r="J111" s="622"/>
      <c r="K111" s="614"/>
      <c r="L111" s="110" t="s">
        <v>564</v>
      </c>
      <c r="M111" s="269" t="s">
        <v>2003</v>
      </c>
      <c r="N111" s="110" t="s">
        <v>1730</v>
      </c>
      <c r="O111" s="34">
        <v>90</v>
      </c>
      <c r="P111" s="54">
        <v>40</v>
      </c>
      <c r="Q111" s="54">
        <v>10</v>
      </c>
      <c r="R111" s="308">
        <f t="shared" si="57"/>
        <v>0.25</v>
      </c>
      <c r="S111" s="54">
        <v>10</v>
      </c>
      <c r="T111" s="308">
        <f t="shared" si="58"/>
        <v>0.25</v>
      </c>
      <c r="U111" s="54">
        <v>10</v>
      </c>
      <c r="V111" s="310">
        <f t="shared" si="59"/>
        <v>0.25</v>
      </c>
      <c r="W111" s="41">
        <v>10</v>
      </c>
      <c r="X111" s="317">
        <f t="shared" si="60"/>
        <v>0.25</v>
      </c>
      <c r="Y111" s="48">
        <v>10</v>
      </c>
      <c r="Z111" s="54">
        <v>0</v>
      </c>
      <c r="AA111" s="54">
        <v>0</v>
      </c>
      <c r="AB111" s="43">
        <v>0</v>
      </c>
      <c r="AC111" s="247">
        <f t="shared" si="46"/>
        <v>1</v>
      </c>
      <c r="AD111" s="337">
        <f t="shared" si="47"/>
        <v>1</v>
      </c>
      <c r="AE111" s="248">
        <f t="shared" si="48"/>
        <v>0</v>
      </c>
      <c r="AF111" s="337">
        <f t="shared" si="49"/>
        <v>0</v>
      </c>
      <c r="AG111" s="248">
        <f t="shared" si="50"/>
        <v>0</v>
      </c>
      <c r="AH111" s="337">
        <f t="shared" si="51"/>
        <v>0</v>
      </c>
      <c r="AI111" s="248">
        <f t="shared" si="52"/>
        <v>0</v>
      </c>
      <c r="AJ111" s="337">
        <f t="shared" si="53"/>
        <v>0</v>
      </c>
      <c r="AK111" s="503">
        <f t="shared" si="81"/>
        <v>0.25</v>
      </c>
      <c r="AL111" s="498">
        <f t="shared" si="55"/>
        <v>0.25</v>
      </c>
      <c r="AM111" s="493">
        <f t="shared" si="56"/>
        <v>0.25</v>
      </c>
      <c r="AN111" s="48">
        <v>47000</v>
      </c>
      <c r="AO111" s="54">
        <v>20000</v>
      </c>
      <c r="AP111" s="54">
        <v>0</v>
      </c>
      <c r="AQ111" s="116">
        <f t="shared" si="61"/>
        <v>0.42553191489361702</v>
      </c>
      <c r="AR111" s="277" t="str">
        <f t="shared" si="62"/>
        <v xml:space="preserve"> -</v>
      </c>
      <c r="AS111" s="49">
        <v>70000</v>
      </c>
      <c r="AT111" s="54">
        <v>5000</v>
      </c>
      <c r="AU111" s="54">
        <v>0</v>
      </c>
      <c r="AV111" s="116">
        <f t="shared" si="63"/>
        <v>7.1428571428571425E-2</v>
      </c>
      <c r="AW111" s="277" t="str">
        <f t="shared" si="64"/>
        <v xml:space="preserve"> -</v>
      </c>
      <c r="AX111" s="48">
        <v>139779</v>
      </c>
      <c r="AY111" s="54">
        <v>0</v>
      </c>
      <c r="AZ111" s="54">
        <v>0</v>
      </c>
      <c r="BA111" s="116">
        <f t="shared" si="65"/>
        <v>0</v>
      </c>
      <c r="BB111" s="277" t="str">
        <f t="shared" si="66"/>
        <v xml:space="preserve"> -</v>
      </c>
      <c r="BC111" s="49">
        <v>146069</v>
      </c>
      <c r="BD111" s="54">
        <v>0</v>
      </c>
      <c r="BE111" s="54">
        <v>0</v>
      </c>
      <c r="BF111" s="116">
        <f t="shared" si="67"/>
        <v>0</v>
      </c>
      <c r="BG111" s="277" t="str">
        <f t="shared" si="68"/>
        <v xml:space="preserve"> -</v>
      </c>
      <c r="BH111" s="240">
        <f t="shared" si="69"/>
        <v>402848</v>
      </c>
      <c r="BI111" s="236">
        <f t="shared" si="70"/>
        <v>25000</v>
      </c>
      <c r="BJ111" s="236">
        <f t="shared" si="71"/>
        <v>0</v>
      </c>
      <c r="BK111" s="381">
        <f t="shared" si="72"/>
        <v>6.2058146000476606E-2</v>
      </c>
      <c r="BL111" s="277" t="str">
        <f t="shared" si="73"/>
        <v xml:space="preserve"> -</v>
      </c>
      <c r="BM111" s="451" t="s">
        <v>1434</v>
      </c>
      <c r="BN111" s="195" t="s">
        <v>1427</v>
      </c>
      <c r="BO111" s="96" t="s">
        <v>365</v>
      </c>
    </row>
    <row r="112" spans="2:67" ht="30" customHeight="1" thickBot="1">
      <c r="B112" s="649"/>
      <c r="C112" s="646"/>
      <c r="D112" s="707"/>
      <c r="E112" s="619"/>
      <c r="F112" s="626"/>
      <c r="G112" s="591"/>
      <c r="H112" s="591"/>
      <c r="I112" s="589"/>
      <c r="J112" s="625"/>
      <c r="K112" s="617"/>
      <c r="L112" s="114" t="s">
        <v>565</v>
      </c>
      <c r="M112" s="9" t="s">
        <v>2004</v>
      </c>
      <c r="N112" s="114" t="s">
        <v>1731</v>
      </c>
      <c r="O112" s="39">
        <v>8</v>
      </c>
      <c r="P112" s="86">
        <v>8</v>
      </c>
      <c r="Q112" s="86">
        <v>2</v>
      </c>
      <c r="R112" s="318">
        <f t="shared" si="57"/>
        <v>0.25</v>
      </c>
      <c r="S112" s="86">
        <v>2</v>
      </c>
      <c r="T112" s="318">
        <f t="shared" si="58"/>
        <v>0.25</v>
      </c>
      <c r="U112" s="86">
        <v>2</v>
      </c>
      <c r="V112" s="319">
        <f t="shared" si="59"/>
        <v>0.25</v>
      </c>
      <c r="W112" s="45">
        <v>2</v>
      </c>
      <c r="X112" s="320">
        <f t="shared" si="60"/>
        <v>0.25</v>
      </c>
      <c r="Y112" s="56">
        <v>2</v>
      </c>
      <c r="Z112" s="86">
        <v>0</v>
      </c>
      <c r="AA112" s="86">
        <v>0</v>
      </c>
      <c r="AB112" s="64">
        <v>0</v>
      </c>
      <c r="AC112" s="338">
        <f t="shared" si="46"/>
        <v>1</v>
      </c>
      <c r="AD112" s="339">
        <f t="shared" si="47"/>
        <v>1</v>
      </c>
      <c r="AE112" s="268">
        <f t="shared" si="48"/>
        <v>0</v>
      </c>
      <c r="AF112" s="339">
        <f t="shared" si="49"/>
        <v>0</v>
      </c>
      <c r="AG112" s="268">
        <f t="shared" si="50"/>
        <v>0</v>
      </c>
      <c r="AH112" s="339">
        <f t="shared" si="51"/>
        <v>0</v>
      </c>
      <c r="AI112" s="268">
        <f t="shared" si="52"/>
        <v>0</v>
      </c>
      <c r="AJ112" s="339">
        <f t="shared" si="53"/>
        <v>0</v>
      </c>
      <c r="AK112" s="506">
        <f t="shared" si="81"/>
        <v>0.25</v>
      </c>
      <c r="AL112" s="501">
        <f t="shared" si="55"/>
        <v>0.25</v>
      </c>
      <c r="AM112" s="496">
        <f t="shared" si="56"/>
        <v>0.25</v>
      </c>
      <c r="AN112" s="56">
        <v>81000</v>
      </c>
      <c r="AO112" s="86">
        <v>15243</v>
      </c>
      <c r="AP112" s="86">
        <v>0</v>
      </c>
      <c r="AQ112" s="137">
        <f t="shared" si="61"/>
        <v>0.18818518518518518</v>
      </c>
      <c r="AR112" s="284" t="str">
        <f t="shared" si="62"/>
        <v xml:space="preserve"> -</v>
      </c>
      <c r="AS112" s="57">
        <v>60305</v>
      </c>
      <c r="AT112" s="86">
        <v>4900</v>
      </c>
      <c r="AU112" s="86">
        <v>0</v>
      </c>
      <c r="AV112" s="137">
        <f t="shared" si="63"/>
        <v>8.1253627394080097E-2</v>
      </c>
      <c r="AW112" s="284" t="str">
        <f t="shared" si="64"/>
        <v xml:space="preserve"> -</v>
      </c>
      <c r="AX112" s="56">
        <v>65522</v>
      </c>
      <c r="AY112" s="86">
        <v>0</v>
      </c>
      <c r="AZ112" s="86">
        <v>0</v>
      </c>
      <c r="BA112" s="137">
        <f t="shared" si="65"/>
        <v>0</v>
      </c>
      <c r="BB112" s="284" t="str">
        <f t="shared" si="66"/>
        <v xml:space="preserve"> -</v>
      </c>
      <c r="BC112" s="57">
        <v>68469</v>
      </c>
      <c r="BD112" s="86">
        <v>0</v>
      </c>
      <c r="BE112" s="86">
        <v>0</v>
      </c>
      <c r="BF112" s="137">
        <f t="shared" si="67"/>
        <v>0</v>
      </c>
      <c r="BG112" s="284" t="str">
        <f t="shared" si="68"/>
        <v xml:space="preserve"> -</v>
      </c>
      <c r="BH112" s="241">
        <f t="shared" si="69"/>
        <v>275296</v>
      </c>
      <c r="BI112" s="242">
        <f t="shared" si="70"/>
        <v>20143</v>
      </c>
      <c r="BJ112" s="242">
        <f t="shared" si="71"/>
        <v>0</v>
      </c>
      <c r="BK112" s="382">
        <f t="shared" si="72"/>
        <v>7.3168516796466354E-2</v>
      </c>
      <c r="BL112" s="284" t="str">
        <f t="shared" si="73"/>
        <v xml:space="preserve"> -</v>
      </c>
      <c r="BM112" s="452" t="s">
        <v>1434</v>
      </c>
      <c r="BN112" s="198" t="s">
        <v>1427</v>
      </c>
      <c r="BO112" s="100" t="s">
        <v>365</v>
      </c>
    </row>
    <row r="113" spans="2:67" s="159" customFormat="1" ht="30" customHeight="1" thickBot="1">
      <c r="B113" s="649"/>
      <c r="C113" s="646"/>
      <c r="D113" s="707"/>
      <c r="E113" s="619"/>
      <c r="F113" s="626"/>
      <c r="G113" s="591"/>
      <c r="H113" s="591"/>
      <c r="I113" s="589"/>
      <c r="J113" s="204">
        <f>+RESUMEN!J100</f>
        <v>0.40333333333333332</v>
      </c>
      <c r="K113" s="153" t="s">
        <v>623</v>
      </c>
      <c r="L113" s="321" t="s">
        <v>566</v>
      </c>
      <c r="M113" s="140" t="s">
        <v>2005</v>
      </c>
      <c r="N113" s="321" t="s">
        <v>1732</v>
      </c>
      <c r="O113" s="154">
        <v>1500</v>
      </c>
      <c r="P113" s="300">
        <v>600</v>
      </c>
      <c r="Q113" s="300">
        <v>100</v>
      </c>
      <c r="R113" s="322">
        <f t="shared" si="57"/>
        <v>0.16666666666666666</v>
      </c>
      <c r="S113" s="300">
        <v>150</v>
      </c>
      <c r="T113" s="322">
        <f t="shared" si="58"/>
        <v>0.25</v>
      </c>
      <c r="U113" s="300">
        <v>200</v>
      </c>
      <c r="V113" s="323">
        <f t="shared" si="59"/>
        <v>0.33333333333333331</v>
      </c>
      <c r="W113" s="324">
        <v>150</v>
      </c>
      <c r="X113" s="323">
        <f t="shared" si="60"/>
        <v>0.25</v>
      </c>
      <c r="Y113" s="164">
        <v>242</v>
      </c>
      <c r="Z113" s="163">
        <v>0</v>
      </c>
      <c r="AA113" s="163">
        <v>0</v>
      </c>
      <c r="AB113" s="264">
        <v>0</v>
      </c>
      <c r="AC113" s="347">
        <f t="shared" si="46"/>
        <v>2.42</v>
      </c>
      <c r="AD113" s="348">
        <f t="shared" si="47"/>
        <v>1</v>
      </c>
      <c r="AE113" s="349">
        <f t="shared" si="48"/>
        <v>0</v>
      </c>
      <c r="AF113" s="348">
        <f t="shared" si="49"/>
        <v>0</v>
      </c>
      <c r="AG113" s="349">
        <f t="shared" si="50"/>
        <v>0</v>
      </c>
      <c r="AH113" s="348">
        <f t="shared" si="51"/>
        <v>0</v>
      </c>
      <c r="AI113" s="349">
        <f t="shared" si="52"/>
        <v>0</v>
      </c>
      <c r="AJ113" s="348">
        <f t="shared" si="53"/>
        <v>0</v>
      </c>
      <c r="AK113" s="510">
        <f t="shared" si="81"/>
        <v>0.40333333333333332</v>
      </c>
      <c r="AL113" s="508">
        <f t="shared" si="55"/>
        <v>0.40333333333333332</v>
      </c>
      <c r="AM113" s="509">
        <f t="shared" si="56"/>
        <v>0.40333333333333332</v>
      </c>
      <c r="AN113" s="299">
        <v>16800</v>
      </c>
      <c r="AO113" s="300">
        <v>16000</v>
      </c>
      <c r="AP113" s="300">
        <v>0</v>
      </c>
      <c r="AQ113" s="281">
        <f t="shared" si="61"/>
        <v>0.95238095238095233</v>
      </c>
      <c r="AR113" s="282" t="str">
        <f t="shared" si="62"/>
        <v xml:space="preserve"> -</v>
      </c>
      <c r="AS113" s="299">
        <v>31266</v>
      </c>
      <c r="AT113" s="300">
        <v>0</v>
      </c>
      <c r="AU113" s="300">
        <v>0</v>
      </c>
      <c r="AV113" s="281">
        <f t="shared" si="63"/>
        <v>0</v>
      </c>
      <c r="AW113" s="282" t="str">
        <f t="shared" si="64"/>
        <v xml:space="preserve"> -</v>
      </c>
      <c r="AX113" s="301">
        <v>32673</v>
      </c>
      <c r="AY113" s="300">
        <v>0</v>
      </c>
      <c r="AZ113" s="300">
        <v>0</v>
      </c>
      <c r="BA113" s="281">
        <f t="shared" si="65"/>
        <v>0</v>
      </c>
      <c r="BB113" s="282" t="str">
        <f t="shared" si="66"/>
        <v xml:space="preserve"> -</v>
      </c>
      <c r="BC113" s="299">
        <v>34143</v>
      </c>
      <c r="BD113" s="300">
        <v>0</v>
      </c>
      <c r="BE113" s="300">
        <v>0</v>
      </c>
      <c r="BF113" s="281">
        <f t="shared" si="67"/>
        <v>0</v>
      </c>
      <c r="BG113" s="282" t="str">
        <f t="shared" si="68"/>
        <v xml:space="preserve"> -</v>
      </c>
      <c r="BH113" s="290">
        <f t="shared" si="69"/>
        <v>114882</v>
      </c>
      <c r="BI113" s="291">
        <f t="shared" si="70"/>
        <v>16000</v>
      </c>
      <c r="BJ113" s="291">
        <f t="shared" si="71"/>
        <v>0</v>
      </c>
      <c r="BK113" s="391">
        <f t="shared" si="72"/>
        <v>0.13927334134155045</v>
      </c>
      <c r="BL113" s="282" t="str">
        <f t="shared" si="73"/>
        <v xml:space="preserve"> -</v>
      </c>
      <c r="BM113" s="464" t="s">
        <v>1434</v>
      </c>
      <c r="BN113" s="200" t="s">
        <v>1427</v>
      </c>
      <c r="BO113" s="165" t="s">
        <v>365</v>
      </c>
    </row>
    <row r="114" spans="2:67" ht="30" customHeight="1">
      <c r="B114" s="649"/>
      <c r="C114" s="646"/>
      <c r="D114" s="707"/>
      <c r="E114" s="619"/>
      <c r="F114" s="626"/>
      <c r="G114" s="591"/>
      <c r="H114" s="591"/>
      <c r="I114" s="589"/>
      <c r="J114" s="624">
        <f>+RESUMEN!J101</f>
        <v>8.8888888888888892E-2</v>
      </c>
      <c r="K114" s="616" t="s">
        <v>624</v>
      </c>
      <c r="L114" s="149" t="s">
        <v>567</v>
      </c>
      <c r="M114" s="272" t="s">
        <v>2006</v>
      </c>
      <c r="N114" s="150" t="s">
        <v>1733</v>
      </c>
      <c r="O114" s="33">
        <v>120</v>
      </c>
      <c r="P114" s="104">
        <v>120</v>
      </c>
      <c r="Q114" s="104">
        <v>20</v>
      </c>
      <c r="R114" s="307">
        <f t="shared" si="57"/>
        <v>0.16666666666666666</v>
      </c>
      <c r="S114" s="104">
        <v>30</v>
      </c>
      <c r="T114" s="307">
        <f t="shared" si="58"/>
        <v>0.25</v>
      </c>
      <c r="U114" s="104">
        <v>35</v>
      </c>
      <c r="V114" s="309">
        <f t="shared" si="59"/>
        <v>0.29166666666666669</v>
      </c>
      <c r="W114" s="118">
        <v>35</v>
      </c>
      <c r="X114" s="316">
        <f t="shared" si="60"/>
        <v>0.29166666666666669</v>
      </c>
      <c r="Y114" s="105">
        <v>22</v>
      </c>
      <c r="Z114" s="104">
        <v>10</v>
      </c>
      <c r="AA114" s="104">
        <v>0</v>
      </c>
      <c r="AB114" s="266">
        <v>0</v>
      </c>
      <c r="AC114" s="341">
        <f t="shared" si="46"/>
        <v>1.1000000000000001</v>
      </c>
      <c r="AD114" s="342">
        <f t="shared" si="47"/>
        <v>1</v>
      </c>
      <c r="AE114" s="343">
        <f t="shared" si="48"/>
        <v>0.33333333333333331</v>
      </c>
      <c r="AF114" s="342">
        <f t="shared" si="49"/>
        <v>0.33333333333333331</v>
      </c>
      <c r="AG114" s="343">
        <f t="shared" si="50"/>
        <v>0</v>
      </c>
      <c r="AH114" s="342">
        <f t="shared" si="51"/>
        <v>0</v>
      </c>
      <c r="AI114" s="343">
        <f t="shared" si="52"/>
        <v>0</v>
      </c>
      <c r="AJ114" s="342">
        <f t="shared" si="53"/>
        <v>0</v>
      </c>
      <c r="AK114" s="505">
        <f t="shared" si="81"/>
        <v>0.26666666666666666</v>
      </c>
      <c r="AL114" s="500">
        <f t="shared" si="55"/>
        <v>0.26666666666666666</v>
      </c>
      <c r="AM114" s="495">
        <f t="shared" si="56"/>
        <v>0.26666666666666666</v>
      </c>
      <c r="AN114" s="105">
        <v>932268</v>
      </c>
      <c r="AO114" s="104">
        <v>679594</v>
      </c>
      <c r="AP114" s="104">
        <v>0</v>
      </c>
      <c r="AQ114" s="135">
        <f t="shared" si="61"/>
        <v>0.72896849403819508</v>
      </c>
      <c r="AR114" s="283" t="str">
        <f t="shared" si="62"/>
        <v xml:space="preserve"> -</v>
      </c>
      <c r="AS114" s="103">
        <v>846576</v>
      </c>
      <c r="AT114" s="104">
        <v>447686</v>
      </c>
      <c r="AU114" s="104">
        <v>0</v>
      </c>
      <c r="AV114" s="135">
        <f t="shared" si="63"/>
        <v>0.52881962162877283</v>
      </c>
      <c r="AW114" s="283" t="str">
        <f t="shared" si="64"/>
        <v xml:space="preserve"> -</v>
      </c>
      <c r="AX114" s="105">
        <v>1308662</v>
      </c>
      <c r="AY114" s="104">
        <v>0</v>
      </c>
      <c r="AZ114" s="104">
        <v>0</v>
      </c>
      <c r="BA114" s="135">
        <f t="shared" si="65"/>
        <v>0</v>
      </c>
      <c r="BB114" s="283" t="str">
        <f t="shared" si="66"/>
        <v xml:space="preserve"> -</v>
      </c>
      <c r="BC114" s="103">
        <v>1367551</v>
      </c>
      <c r="BD114" s="104">
        <v>0</v>
      </c>
      <c r="BE114" s="104">
        <v>0</v>
      </c>
      <c r="BF114" s="135">
        <f t="shared" si="67"/>
        <v>0</v>
      </c>
      <c r="BG114" s="283" t="str">
        <f t="shared" si="68"/>
        <v xml:space="preserve"> -</v>
      </c>
      <c r="BH114" s="238">
        <f t="shared" si="69"/>
        <v>4455057</v>
      </c>
      <c r="BI114" s="239">
        <f t="shared" si="70"/>
        <v>1127280</v>
      </c>
      <c r="BJ114" s="239">
        <f t="shared" si="71"/>
        <v>0</v>
      </c>
      <c r="BK114" s="380">
        <f t="shared" si="72"/>
        <v>0.25303379956754762</v>
      </c>
      <c r="BL114" s="283" t="str">
        <f t="shared" si="73"/>
        <v xml:space="preserve"> -</v>
      </c>
      <c r="BM114" s="454" t="s">
        <v>1434</v>
      </c>
      <c r="BN114" s="197" t="s">
        <v>1427</v>
      </c>
      <c r="BO114" s="69" t="s">
        <v>365</v>
      </c>
    </row>
    <row r="115" spans="2:67" ht="30" customHeight="1">
      <c r="B115" s="649"/>
      <c r="C115" s="646"/>
      <c r="D115" s="707"/>
      <c r="E115" s="619"/>
      <c r="F115" s="626"/>
      <c r="G115" s="591"/>
      <c r="H115" s="591"/>
      <c r="I115" s="589"/>
      <c r="J115" s="622"/>
      <c r="K115" s="614"/>
      <c r="L115" s="113" t="s">
        <v>568</v>
      </c>
      <c r="M115" s="269">
        <v>0</v>
      </c>
      <c r="N115" s="143" t="s">
        <v>1734</v>
      </c>
      <c r="O115" s="144">
        <v>0</v>
      </c>
      <c r="P115" s="60">
        <v>3</v>
      </c>
      <c r="Q115" s="60">
        <v>0</v>
      </c>
      <c r="R115" s="308">
        <f t="shared" si="57"/>
        <v>0</v>
      </c>
      <c r="S115" s="60">
        <v>1</v>
      </c>
      <c r="T115" s="308">
        <f t="shared" si="58"/>
        <v>0.33333333333333331</v>
      </c>
      <c r="U115" s="60">
        <v>1</v>
      </c>
      <c r="V115" s="310">
        <f t="shared" si="59"/>
        <v>0.33333333333333331</v>
      </c>
      <c r="W115" s="138">
        <v>1</v>
      </c>
      <c r="X115" s="317">
        <f t="shared" si="60"/>
        <v>0.33333333333333331</v>
      </c>
      <c r="Y115" s="58">
        <v>0</v>
      </c>
      <c r="Z115" s="60">
        <v>0</v>
      </c>
      <c r="AA115" s="60">
        <v>0</v>
      </c>
      <c r="AB115" s="89">
        <v>0</v>
      </c>
      <c r="AC115" s="247" t="str">
        <f t="shared" si="46"/>
        <v xml:space="preserve"> -</v>
      </c>
      <c r="AD115" s="337" t="str">
        <f t="shared" si="47"/>
        <v xml:space="preserve"> -</v>
      </c>
      <c r="AE115" s="248">
        <f t="shared" si="48"/>
        <v>0</v>
      </c>
      <c r="AF115" s="337">
        <f t="shared" si="49"/>
        <v>0</v>
      </c>
      <c r="AG115" s="248">
        <f t="shared" si="50"/>
        <v>0</v>
      </c>
      <c r="AH115" s="337">
        <f t="shared" si="51"/>
        <v>0</v>
      </c>
      <c r="AI115" s="248">
        <f t="shared" si="52"/>
        <v>0</v>
      </c>
      <c r="AJ115" s="337">
        <f t="shared" si="53"/>
        <v>0</v>
      </c>
      <c r="AK115" s="503">
        <f t="shared" si="81"/>
        <v>0</v>
      </c>
      <c r="AL115" s="498">
        <f t="shared" si="55"/>
        <v>0</v>
      </c>
      <c r="AM115" s="493">
        <f t="shared" si="56"/>
        <v>0</v>
      </c>
      <c r="AN115" s="58">
        <v>0</v>
      </c>
      <c r="AO115" s="60">
        <v>0</v>
      </c>
      <c r="AP115" s="60">
        <v>0</v>
      </c>
      <c r="AQ115" s="116" t="str">
        <f t="shared" si="61"/>
        <v xml:space="preserve"> -</v>
      </c>
      <c r="AR115" s="277" t="str">
        <f t="shared" si="62"/>
        <v xml:space="preserve"> -</v>
      </c>
      <c r="AS115" s="132">
        <v>3500000</v>
      </c>
      <c r="AT115" s="60">
        <v>0</v>
      </c>
      <c r="AU115" s="60">
        <v>0</v>
      </c>
      <c r="AV115" s="116">
        <f t="shared" si="63"/>
        <v>0</v>
      </c>
      <c r="AW115" s="277" t="str">
        <f t="shared" si="64"/>
        <v xml:space="preserve"> -</v>
      </c>
      <c r="AX115" s="133">
        <v>3000000</v>
      </c>
      <c r="AY115" s="60">
        <v>0</v>
      </c>
      <c r="AZ115" s="60">
        <v>0</v>
      </c>
      <c r="BA115" s="116">
        <f t="shared" si="65"/>
        <v>0</v>
      </c>
      <c r="BB115" s="277" t="str">
        <f t="shared" si="66"/>
        <v xml:space="preserve"> -</v>
      </c>
      <c r="BC115" s="59">
        <v>3000000</v>
      </c>
      <c r="BD115" s="60">
        <v>0</v>
      </c>
      <c r="BE115" s="60">
        <v>0</v>
      </c>
      <c r="BF115" s="116">
        <f t="shared" si="67"/>
        <v>0</v>
      </c>
      <c r="BG115" s="277" t="str">
        <f t="shared" si="68"/>
        <v xml:space="preserve"> -</v>
      </c>
      <c r="BH115" s="240">
        <f t="shared" si="69"/>
        <v>9500000</v>
      </c>
      <c r="BI115" s="236">
        <f t="shared" si="70"/>
        <v>0</v>
      </c>
      <c r="BJ115" s="236">
        <f t="shared" si="71"/>
        <v>0</v>
      </c>
      <c r="BK115" s="381">
        <f t="shared" si="72"/>
        <v>0</v>
      </c>
      <c r="BL115" s="277" t="str">
        <f t="shared" si="73"/>
        <v xml:space="preserve"> -</v>
      </c>
      <c r="BM115" s="451" t="s">
        <v>1434</v>
      </c>
      <c r="BN115" s="93" t="s">
        <v>1427</v>
      </c>
      <c r="BO115" s="96" t="s">
        <v>1957</v>
      </c>
    </row>
    <row r="116" spans="2:67" ht="30" customHeight="1" thickBot="1">
      <c r="B116" s="649"/>
      <c r="C116" s="646"/>
      <c r="D116" s="707"/>
      <c r="E116" s="619"/>
      <c r="F116" s="626"/>
      <c r="G116" s="591"/>
      <c r="H116" s="591"/>
      <c r="I116" s="589"/>
      <c r="J116" s="625"/>
      <c r="K116" s="617"/>
      <c r="L116" s="145" t="s">
        <v>569</v>
      </c>
      <c r="M116" s="9">
        <v>0</v>
      </c>
      <c r="N116" s="145" t="s">
        <v>1735</v>
      </c>
      <c r="O116" s="146">
        <v>0</v>
      </c>
      <c r="P116" s="85">
        <v>1</v>
      </c>
      <c r="Q116" s="85">
        <v>0</v>
      </c>
      <c r="R116" s="318">
        <f t="shared" si="57"/>
        <v>0</v>
      </c>
      <c r="S116" s="85">
        <v>0</v>
      </c>
      <c r="T116" s="318">
        <f t="shared" si="58"/>
        <v>0</v>
      </c>
      <c r="U116" s="85">
        <v>1</v>
      </c>
      <c r="V116" s="319">
        <f t="shared" si="59"/>
        <v>1</v>
      </c>
      <c r="W116" s="151">
        <v>0</v>
      </c>
      <c r="X116" s="320">
        <f t="shared" si="60"/>
        <v>0</v>
      </c>
      <c r="Y116" s="152">
        <v>0</v>
      </c>
      <c r="Z116" s="148">
        <v>0</v>
      </c>
      <c r="AA116" s="148">
        <v>0</v>
      </c>
      <c r="AB116" s="265">
        <v>0</v>
      </c>
      <c r="AC116" s="338" t="str">
        <f t="shared" si="46"/>
        <v xml:space="preserve"> -</v>
      </c>
      <c r="AD116" s="339" t="str">
        <f t="shared" si="47"/>
        <v xml:space="preserve"> -</v>
      </c>
      <c r="AE116" s="268" t="str">
        <f t="shared" si="48"/>
        <v xml:space="preserve"> -</v>
      </c>
      <c r="AF116" s="339" t="str">
        <f t="shared" si="49"/>
        <v xml:space="preserve"> -</v>
      </c>
      <c r="AG116" s="268">
        <f t="shared" si="50"/>
        <v>0</v>
      </c>
      <c r="AH116" s="339">
        <f t="shared" si="51"/>
        <v>0</v>
      </c>
      <c r="AI116" s="268" t="str">
        <f t="shared" si="52"/>
        <v xml:space="preserve"> -</v>
      </c>
      <c r="AJ116" s="339" t="str">
        <f t="shared" si="53"/>
        <v xml:space="preserve"> -</v>
      </c>
      <c r="AK116" s="506">
        <f t="shared" si="81"/>
        <v>0</v>
      </c>
      <c r="AL116" s="501">
        <f t="shared" si="55"/>
        <v>0</v>
      </c>
      <c r="AM116" s="496">
        <f t="shared" si="56"/>
        <v>0</v>
      </c>
      <c r="AN116" s="91">
        <v>0</v>
      </c>
      <c r="AO116" s="85">
        <v>0</v>
      </c>
      <c r="AP116" s="85">
        <v>0</v>
      </c>
      <c r="AQ116" s="137" t="str">
        <f t="shared" si="61"/>
        <v xml:space="preserve"> -</v>
      </c>
      <c r="AR116" s="284" t="str">
        <f t="shared" si="62"/>
        <v xml:space="preserve"> -</v>
      </c>
      <c r="AS116" s="302">
        <v>0</v>
      </c>
      <c r="AT116" s="85">
        <v>0</v>
      </c>
      <c r="AU116" s="85">
        <v>0</v>
      </c>
      <c r="AV116" s="137" t="str">
        <f t="shared" si="63"/>
        <v xml:space="preserve"> -</v>
      </c>
      <c r="AW116" s="284" t="str">
        <f t="shared" si="64"/>
        <v xml:space="preserve"> -</v>
      </c>
      <c r="AX116" s="91">
        <v>4000000</v>
      </c>
      <c r="AY116" s="85">
        <v>0</v>
      </c>
      <c r="AZ116" s="85">
        <v>0</v>
      </c>
      <c r="BA116" s="137">
        <f t="shared" si="65"/>
        <v>0</v>
      </c>
      <c r="BB116" s="284" t="str">
        <f t="shared" si="66"/>
        <v xml:space="preserve"> -</v>
      </c>
      <c r="BC116" s="88">
        <v>0</v>
      </c>
      <c r="BD116" s="85">
        <v>0</v>
      </c>
      <c r="BE116" s="85">
        <v>0</v>
      </c>
      <c r="BF116" s="137" t="str">
        <f t="shared" si="67"/>
        <v xml:space="preserve"> -</v>
      </c>
      <c r="BG116" s="284" t="str">
        <f t="shared" si="68"/>
        <v xml:space="preserve"> -</v>
      </c>
      <c r="BH116" s="241">
        <f t="shared" si="69"/>
        <v>4000000</v>
      </c>
      <c r="BI116" s="242">
        <f t="shared" si="70"/>
        <v>0</v>
      </c>
      <c r="BJ116" s="242">
        <f t="shared" si="71"/>
        <v>0</v>
      </c>
      <c r="BK116" s="382">
        <f t="shared" si="72"/>
        <v>0</v>
      </c>
      <c r="BL116" s="284" t="str">
        <f t="shared" si="73"/>
        <v xml:space="preserve"> -</v>
      </c>
      <c r="BM116" s="452" t="s">
        <v>1342</v>
      </c>
      <c r="BN116" s="99" t="s">
        <v>1427</v>
      </c>
      <c r="BO116" s="100" t="s">
        <v>1957</v>
      </c>
    </row>
    <row r="117" spans="2:67" ht="30" customHeight="1">
      <c r="B117" s="649"/>
      <c r="C117" s="646"/>
      <c r="D117" s="707"/>
      <c r="E117" s="619"/>
      <c r="F117" s="626"/>
      <c r="G117" s="591"/>
      <c r="H117" s="591"/>
      <c r="I117" s="589"/>
      <c r="J117" s="624">
        <f>+RESUMEN!J102</f>
        <v>0.25416666666666665</v>
      </c>
      <c r="K117" s="616" t="s">
        <v>625</v>
      </c>
      <c r="L117" s="149" t="s">
        <v>570</v>
      </c>
      <c r="M117" s="272" t="s">
        <v>2007</v>
      </c>
      <c r="N117" s="150" t="s">
        <v>1736</v>
      </c>
      <c r="O117" s="33">
        <v>250</v>
      </c>
      <c r="P117" s="104">
        <v>80</v>
      </c>
      <c r="Q117" s="104">
        <v>20</v>
      </c>
      <c r="R117" s="307">
        <f t="shared" si="57"/>
        <v>0.25</v>
      </c>
      <c r="S117" s="104">
        <v>20</v>
      </c>
      <c r="T117" s="307">
        <f t="shared" si="58"/>
        <v>0.25</v>
      </c>
      <c r="U117" s="104">
        <v>20</v>
      </c>
      <c r="V117" s="309">
        <f t="shared" si="59"/>
        <v>0.25</v>
      </c>
      <c r="W117" s="118">
        <v>20</v>
      </c>
      <c r="X117" s="316">
        <f t="shared" si="60"/>
        <v>0.25</v>
      </c>
      <c r="Y117" s="105">
        <v>20</v>
      </c>
      <c r="Z117" s="104">
        <v>1</v>
      </c>
      <c r="AA117" s="104">
        <v>0</v>
      </c>
      <c r="AB117" s="266">
        <v>0</v>
      </c>
      <c r="AC117" s="243">
        <f t="shared" si="46"/>
        <v>1</v>
      </c>
      <c r="AD117" s="336">
        <f t="shared" si="47"/>
        <v>1</v>
      </c>
      <c r="AE117" s="244">
        <f t="shared" si="48"/>
        <v>0.05</v>
      </c>
      <c r="AF117" s="336">
        <f t="shared" si="49"/>
        <v>0.05</v>
      </c>
      <c r="AG117" s="244">
        <f t="shared" si="50"/>
        <v>0</v>
      </c>
      <c r="AH117" s="336">
        <f t="shared" si="51"/>
        <v>0</v>
      </c>
      <c r="AI117" s="244">
        <f t="shared" si="52"/>
        <v>0</v>
      </c>
      <c r="AJ117" s="336">
        <f t="shared" si="53"/>
        <v>0</v>
      </c>
      <c r="AK117" s="502">
        <f t="shared" si="81"/>
        <v>0.26250000000000001</v>
      </c>
      <c r="AL117" s="497">
        <f t="shared" si="55"/>
        <v>0.26250000000000001</v>
      </c>
      <c r="AM117" s="492">
        <f t="shared" si="56"/>
        <v>0.26250000000000001</v>
      </c>
      <c r="AN117" s="105">
        <v>90404</v>
      </c>
      <c r="AO117" s="104">
        <v>0</v>
      </c>
      <c r="AP117" s="104">
        <v>0</v>
      </c>
      <c r="AQ117" s="135">
        <f t="shared" si="61"/>
        <v>0</v>
      </c>
      <c r="AR117" s="283" t="str">
        <f t="shared" si="62"/>
        <v xml:space="preserve"> -</v>
      </c>
      <c r="AS117" s="103">
        <v>80500</v>
      </c>
      <c r="AT117" s="104">
        <v>0</v>
      </c>
      <c r="AU117" s="104">
        <v>0</v>
      </c>
      <c r="AV117" s="135">
        <f t="shared" si="63"/>
        <v>0</v>
      </c>
      <c r="AW117" s="283" t="str">
        <f t="shared" si="64"/>
        <v xml:space="preserve"> -</v>
      </c>
      <c r="AX117" s="105">
        <v>164587</v>
      </c>
      <c r="AY117" s="104">
        <v>0</v>
      </c>
      <c r="AZ117" s="104">
        <v>0</v>
      </c>
      <c r="BA117" s="135">
        <f t="shared" si="65"/>
        <v>0</v>
      </c>
      <c r="BB117" s="283" t="str">
        <f t="shared" si="66"/>
        <v xml:space="preserve"> -</v>
      </c>
      <c r="BC117" s="103">
        <v>171994</v>
      </c>
      <c r="BD117" s="104">
        <v>0</v>
      </c>
      <c r="BE117" s="104">
        <v>0</v>
      </c>
      <c r="BF117" s="135">
        <f t="shared" si="67"/>
        <v>0</v>
      </c>
      <c r="BG117" s="283" t="str">
        <f t="shared" si="68"/>
        <v xml:space="preserve"> -</v>
      </c>
      <c r="BH117" s="238">
        <f t="shared" si="69"/>
        <v>507485</v>
      </c>
      <c r="BI117" s="239">
        <f t="shared" si="70"/>
        <v>0</v>
      </c>
      <c r="BJ117" s="239">
        <f t="shared" si="71"/>
        <v>0</v>
      </c>
      <c r="BK117" s="380">
        <f t="shared" si="72"/>
        <v>0</v>
      </c>
      <c r="BL117" s="283" t="str">
        <f t="shared" si="73"/>
        <v xml:space="preserve"> -</v>
      </c>
      <c r="BM117" s="450" t="s">
        <v>1434</v>
      </c>
      <c r="BN117" s="194" t="s">
        <v>1427</v>
      </c>
      <c r="BO117" s="95" t="s">
        <v>365</v>
      </c>
    </row>
    <row r="118" spans="2:67" ht="30" customHeight="1">
      <c r="B118" s="649"/>
      <c r="C118" s="646"/>
      <c r="D118" s="707"/>
      <c r="E118" s="619"/>
      <c r="F118" s="626"/>
      <c r="G118" s="591"/>
      <c r="H118" s="591"/>
      <c r="I118" s="589"/>
      <c r="J118" s="622"/>
      <c r="K118" s="614"/>
      <c r="L118" s="143" t="s">
        <v>571</v>
      </c>
      <c r="M118" s="269" t="s">
        <v>2008</v>
      </c>
      <c r="N118" s="143" t="s">
        <v>1737</v>
      </c>
      <c r="O118" s="144">
        <v>0</v>
      </c>
      <c r="P118" s="60">
        <v>8</v>
      </c>
      <c r="Q118" s="60">
        <v>2</v>
      </c>
      <c r="R118" s="308">
        <f t="shared" si="57"/>
        <v>0.25</v>
      </c>
      <c r="S118" s="60">
        <v>1</v>
      </c>
      <c r="T118" s="308">
        <f t="shared" si="58"/>
        <v>0.125</v>
      </c>
      <c r="U118" s="60">
        <v>2</v>
      </c>
      <c r="V118" s="310">
        <f t="shared" si="59"/>
        <v>0.25</v>
      </c>
      <c r="W118" s="138">
        <v>3</v>
      </c>
      <c r="X118" s="317">
        <f t="shared" si="60"/>
        <v>0.375</v>
      </c>
      <c r="Y118" s="58">
        <v>2</v>
      </c>
      <c r="Z118" s="60">
        <v>0</v>
      </c>
      <c r="AA118" s="60">
        <v>0</v>
      </c>
      <c r="AB118" s="89">
        <v>0</v>
      </c>
      <c r="AC118" s="247">
        <f t="shared" si="46"/>
        <v>1</v>
      </c>
      <c r="AD118" s="337">
        <f t="shared" si="47"/>
        <v>1</v>
      </c>
      <c r="AE118" s="248">
        <f t="shared" si="48"/>
        <v>0</v>
      </c>
      <c r="AF118" s="337">
        <f t="shared" si="49"/>
        <v>0</v>
      </c>
      <c r="AG118" s="248">
        <f t="shared" si="50"/>
        <v>0</v>
      </c>
      <c r="AH118" s="337">
        <f t="shared" si="51"/>
        <v>0</v>
      </c>
      <c r="AI118" s="248">
        <f t="shared" si="52"/>
        <v>0</v>
      </c>
      <c r="AJ118" s="337">
        <f t="shared" si="53"/>
        <v>0</v>
      </c>
      <c r="AK118" s="503">
        <f t="shared" si="81"/>
        <v>0.25</v>
      </c>
      <c r="AL118" s="498">
        <f t="shared" si="55"/>
        <v>0.25</v>
      </c>
      <c r="AM118" s="493">
        <f t="shared" si="56"/>
        <v>0.25</v>
      </c>
      <c r="AN118" s="58">
        <v>16803</v>
      </c>
      <c r="AO118" s="60">
        <v>0</v>
      </c>
      <c r="AP118" s="60">
        <v>0</v>
      </c>
      <c r="AQ118" s="116">
        <f t="shared" si="61"/>
        <v>0</v>
      </c>
      <c r="AR118" s="277" t="str">
        <f t="shared" si="62"/>
        <v xml:space="preserve"> -</v>
      </c>
      <c r="AS118" s="59">
        <v>0</v>
      </c>
      <c r="AT118" s="60">
        <v>0</v>
      </c>
      <c r="AU118" s="60">
        <v>0</v>
      </c>
      <c r="AV118" s="116" t="str">
        <f t="shared" si="63"/>
        <v xml:space="preserve"> -</v>
      </c>
      <c r="AW118" s="277" t="str">
        <f t="shared" si="64"/>
        <v xml:space="preserve"> -</v>
      </c>
      <c r="AX118" s="58">
        <v>26333</v>
      </c>
      <c r="AY118" s="60">
        <v>0</v>
      </c>
      <c r="AZ118" s="60">
        <v>0</v>
      </c>
      <c r="BA118" s="116">
        <f t="shared" si="65"/>
        <v>0</v>
      </c>
      <c r="BB118" s="277" t="str">
        <f t="shared" si="66"/>
        <v xml:space="preserve"> -</v>
      </c>
      <c r="BC118" s="59">
        <v>27518</v>
      </c>
      <c r="BD118" s="60">
        <v>0</v>
      </c>
      <c r="BE118" s="60">
        <v>0</v>
      </c>
      <c r="BF118" s="116">
        <f t="shared" si="67"/>
        <v>0</v>
      </c>
      <c r="BG118" s="277" t="str">
        <f t="shared" si="68"/>
        <v xml:space="preserve"> -</v>
      </c>
      <c r="BH118" s="240">
        <f t="shared" si="69"/>
        <v>70654</v>
      </c>
      <c r="BI118" s="236">
        <f t="shared" si="70"/>
        <v>0</v>
      </c>
      <c r="BJ118" s="236">
        <f t="shared" si="71"/>
        <v>0</v>
      </c>
      <c r="BK118" s="381">
        <f t="shared" si="72"/>
        <v>0</v>
      </c>
      <c r="BL118" s="277" t="str">
        <f t="shared" si="73"/>
        <v xml:space="preserve"> -</v>
      </c>
      <c r="BM118" s="451" t="s">
        <v>1434</v>
      </c>
      <c r="BN118" s="195" t="s">
        <v>1427</v>
      </c>
      <c r="BO118" s="96" t="s">
        <v>365</v>
      </c>
    </row>
    <row r="119" spans="2:67" ht="30" customHeight="1" thickBot="1">
      <c r="B119" s="649"/>
      <c r="C119" s="646"/>
      <c r="D119" s="708"/>
      <c r="E119" s="620"/>
      <c r="F119" s="627"/>
      <c r="G119" s="593"/>
      <c r="H119" s="593"/>
      <c r="I119" s="590"/>
      <c r="J119" s="625"/>
      <c r="K119" s="617"/>
      <c r="L119" s="145" t="s">
        <v>572</v>
      </c>
      <c r="M119" s="9" t="s">
        <v>2009</v>
      </c>
      <c r="N119" s="145" t="s">
        <v>1738</v>
      </c>
      <c r="O119" s="146">
        <v>0</v>
      </c>
      <c r="P119" s="85">
        <v>8</v>
      </c>
      <c r="Q119" s="85">
        <v>2</v>
      </c>
      <c r="R119" s="318">
        <f t="shared" si="57"/>
        <v>0.25</v>
      </c>
      <c r="S119" s="85">
        <v>2</v>
      </c>
      <c r="T119" s="318">
        <f t="shared" si="58"/>
        <v>0.25</v>
      </c>
      <c r="U119" s="85">
        <v>2</v>
      </c>
      <c r="V119" s="319">
        <f t="shared" si="59"/>
        <v>0.25</v>
      </c>
      <c r="W119" s="151">
        <v>2</v>
      </c>
      <c r="X119" s="320">
        <f t="shared" si="60"/>
        <v>0.25</v>
      </c>
      <c r="Y119" s="91">
        <v>2</v>
      </c>
      <c r="Z119" s="85">
        <v>0</v>
      </c>
      <c r="AA119" s="85">
        <v>0</v>
      </c>
      <c r="AB119" s="90">
        <v>0</v>
      </c>
      <c r="AC119" s="245">
        <f t="shared" si="46"/>
        <v>1</v>
      </c>
      <c r="AD119" s="340">
        <f t="shared" si="47"/>
        <v>1</v>
      </c>
      <c r="AE119" s="246">
        <f t="shared" si="48"/>
        <v>0</v>
      </c>
      <c r="AF119" s="340">
        <f t="shared" si="49"/>
        <v>0</v>
      </c>
      <c r="AG119" s="246">
        <f t="shared" si="50"/>
        <v>0</v>
      </c>
      <c r="AH119" s="340">
        <f t="shared" si="51"/>
        <v>0</v>
      </c>
      <c r="AI119" s="246">
        <f t="shared" si="52"/>
        <v>0</v>
      </c>
      <c r="AJ119" s="340">
        <f t="shared" si="53"/>
        <v>0</v>
      </c>
      <c r="AK119" s="504">
        <f t="shared" si="81"/>
        <v>0.25</v>
      </c>
      <c r="AL119" s="499">
        <f t="shared" si="55"/>
        <v>0.25</v>
      </c>
      <c r="AM119" s="494">
        <f t="shared" si="56"/>
        <v>0.25</v>
      </c>
      <c r="AN119" s="91">
        <v>25194</v>
      </c>
      <c r="AO119" s="85">
        <v>0</v>
      </c>
      <c r="AP119" s="85">
        <v>0</v>
      </c>
      <c r="AQ119" s="137">
        <f t="shared" si="61"/>
        <v>0</v>
      </c>
      <c r="AR119" s="284" t="str">
        <f t="shared" si="62"/>
        <v xml:space="preserve"> -</v>
      </c>
      <c r="AS119" s="88">
        <v>22800</v>
      </c>
      <c r="AT119" s="85">
        <v>0</v>
      </c>
      <c r="AU119" s="85">
        <v>0</v>
      </c>
      <c r="AV119" s="137">
        <f t="shared" si="63"/>
        <v>0</v>
      </c>
      <c r="AW119" s="284" t="str">
        <f t="shared" si="64"/>
        <v xml:space="preserve"> -</v>
      </c>
      <c r="AX119" s="91">
        <v>39501</v>
      </c>
      <c r="AY119" s="85">
        <v>0</v>
      </c>
      <c r="AZ119" s="85">
        <v>0</v>
      </c>
      <c r="BA119" s="137">
        <f t="shared" si="65"/>
        <v>0</v>
      </c>
      <c r="BB119" s="284" t="str">
        <f t="shared" si="66"/>
        <v xml:space="preserve"> -</v>
      </c>
      <c r="BC119" s="88">
        <v>41279</v>
      </c>
      <c r="BD119" s="85">
        <v>0</v>
      </c>
      <c r="BE119" s="85">
        <v>0</v>
      </c>
      <c r="BF119" s="137">
        <f t="shared" si="67"/>
        <v>0</v>
      </c>
      <c r="BG119" s="284" t="str">
        <f t="shared" si="68"/>
        <v xml:space="preserve"> -</v>
      </c>
      <c r="BH119" s="241">
        <f t="shared" si="69"/>
        <v>128774</v>
      </c>
      <c r="BI119" s="242">
        <f t="shared" si="70"/>
        <v>0</v>
      </c>
      <c r="BJ119" s="242">
        <f t="shared" si="71"/>
        <v>0</v>
      </c>
      <c r="BK119" s="382">
        <f t="shared" si="72"/>
        <v>0</v>
      </c>
      <c r="BL119" s="284" t="str">
        <f t="shared" si="73"/>
        <v xml:space="preserve"> -</v>
      </c>
      <c r="BM119" s="453" t="s">
        <v>1434</v>
      </c>
      <c r="BN119" s="196" t="s">
        <v>1427</v>
      </c>
      <c r="BO119" s="97" t="s">
        <v>365</v>
      </c>
    </row>
    <row r="120" spans="2:67" ht="15" customHeight="1" thickBot="1">
      <c r="B120" s="649"/>
      <c r="C120" s="646"/>
      <c r="D120" s="170"/>
      <c r="E120" s="11"/>
      <c r="F120" s="12"/>
      <c r="G120" s="10"/>
      <c r="H120" s="10"/>
      <c r="I120" s="478"/>
      <c r="J120" s="75"/>
      <c r="K120" s="74"/>
      <c r="L120" s="76"/>
      <c r="M120" s="74"/>
      <c r="N120" s="76"/>
      <c r="O120" s="75"/>
      <c r="P120" s="226">
        <v>0</v>
      </c>
      <c r="Q120" s="226">
        <v>0</v>
      </c>
      <c r="R120" s="261">
        <f>+AVERAGE(R105:R119)</f>
        <v>0.18362872766984861</v>
      </c>
      <c r="S120" s="226">
        <v>0</v>
      </c>
      <c r="T120" s="261">
        <f t="shared" ref="T120:X120" si="82">+AVERAGE(T105:T119)</f>
        <v>0.23576724270694285</v>
      </c>
      <c r="U120" s="226">
        <v>0</v>
      </c>
      <c r="V120" s="261">
        <f t="shared" si="82"/>
        <v>0.3224439272472619</v>
      </c>
      <c r="W120" s="226">
        <v>0</v>
      </c>
      <c r="X120" s="261">
        <f t="shared" si="82"/>
        <v>0.25816010237594667</v>
      </c>
      <c r="Y120" s="226"/>
      <c r="Z120" s="226"/>
      <c r="AA120" s="226"/>
      <c r="AB120" s="226"/>
      <c r="AC120" s="74"/>
      <c r="AD120" s="417">
        <f t="shared" ref="AD120:AJ120" si="83">+AVERAGE(AD105:AD119)</f>
        <v>1</v>
      </c>
      <c r="AE120" s="417"/>
      <c r="AF120" s="417">
        <f t="shared" si="83"/>
        <v>0.2648577612863327</v>
      </c>
      <c r="AG120" s="417"/>
      <c r="AH120" s="417">
        <f t="shared" si="83"/>
        <v>0</v>
      </c>
      <c r="AI120" s="417"/>
      <c r="AJ120" s="417">
        <f t="shared" si="83"/>
        <v>0</v>
      </c>
      <c r="AK120" s="507"/>
      <c r="AL120" s="417">
        <f>+AVERAGE(AL105:AL119)</f>
        <v>0.33336200617325756</v>
      </c>
      <c r="AM120" s="488"/>
      <c r="AN120" s="77"/>
      <c r="AO120" s="77"/>
      <c r="AP120" s="77"/>
      <c r="AQ120" s="77"/>
      <c r="AR120" s="77"/>
      <c r="AS120" s="77"/>
      <c r="AT120" s="77"/>
      <c r="AU120" s="77"/>
      <c r="AV120" s="77"/>
      <c r="AW120" s="77"/>
      <c r="AX120" s="77"/>
      <c r="AY120" s="77"/>
      <c r="AZ120" s="77"/>
      <c r="BA120" s="77"/>
      <c r="BB120" s="77"/>
      <c r="BC120" s="77"/>
      <c r="BD120" s="77"/>
      <c r="BE120" s="77"/>
      <c r="BF120" s="77"/>
      <c r="BG120" s="77"/>
      <c r="BH120" s="78"/>
      <c r="BI120" s="78"/>
      <c r="BJ120" s="78"/>
      <c r="BK120" s="78"/>
      <c r="BL120" s="78"/>
      <c r="BM120" s="458"/>
      <c r="BN120" s="11"/>
      <c r="BO120" s="15"/>
    </row>
    <row r="121" spans="2:67" s="159" customFormat="1" ht="60" customHeight="1" thickBot="1">
      <c r="B121" s="649"/>
      <c r="C121" s="646"/>
      <c r="D121" s="712">
        <f>+RESUMEN!J103</f>
        <v>0.25014993686868686</v>
      </c>
      <c r="E121" s="709" t="s">
        <v>610</v>
      </c>
      <c r="F121" s="632" t="s">
        <v>611</v>
      </c>
      <c r="G121" s="694">
        <v>200000</v>
      </c>
      <c r="H121" s="694">
        <v>250000</v>
      </c>
      <c r="I121" s="691">
        <f>+H121-G121</f>
        <v>50000</v>
      </c>
      <c r="J121" s="205">
        <f>+RESUMEN!J104</f>
        <v>0</v>
      </c>
      <c r="K121" s="160" t="s">
        <v>612</v>
      </c>
      <c r="L121" s="172" t="s">
        <v>1182</v>
      </c>
      <c r="M121" s="161" t="s">
        <v>2010</v>
      </c>
      <c r="N121" s="172" t="s">
        <v>1739</v>
      </c>
      <c r="O121" s="162">
        <v>0</v>
      </c>
      <c r="P121" s="177">
        <v>2</v>
      </c>
      <c r="Q121" s="177">
        <v>0</v>
      </c>
      <c r="R121" s="326">
        <f t="shared" si="57"/>
        <v>0</v>
      </c>
      <c r="S121" s="177">
        <v>1</v>
      </c>
      <c r="T121" s="326">
        <f t="shared" si="58"/>
        <v>0.5</v>
      </c>
      <c r="U121" s="177">
        <v>1</v>
      </c>
      <c r="V121" s="327">
        <f t="shared" si="59"/>
        <v>0.5</v>
      </c>
      <c r="W121" s="260">
        <v>0</v>
      </c>
      <c r="X121" s="328">
        <f t="shared" si="60"/>
        <v>0</v>
      </c>
      <c r="Y121" s="179">
        <v>0</v>
      </c>
      <c r="Z121" s="177">
        <v>0</v>
      </c>
      <c r="AA121" s="177">
        <v>0</v>
      </c>
      <c r="AB121" s="173">
        <v>0</v>
      </c>
      <c r="AC121" s="347" t="str">
        <f t="shared" si="46"/>
        <v xml:space="preserve"> -</v>
      </c>
      <c r="AD121" s="348" t="str">
        <f t="shared" si="47"/>
        <v xml:space="preserve"> -</v>
      </c>
      <c r="AE121" s="349">
        <f t="shared" si="48"/>
        <v>0</v>
      </c>
      <c r="AF121" s="348">
        <f t="shared" si="49"/>
        <v>0</v>
      </c>
      <c r="AG121" s="349">
        <f t="shared" si="50"/>
        <v>0</v>
      </c>
      <c r="AH121" s="348">
        <f t="shared" si="51"/>
        <v>0</v>
      </c>
      <c r="AI121" s="349" t="str">
        <f t="shared" si="52"/>
        <v xml:space="preserve"> -</v>
      </c>
      <c r="AJ121" s="348" t="str">
        <f t="shared" si="53"/>
        <v xml:space="preserve"> -</v>
      </c>
      <c r="AK121" s="510">
        <f t="shared" si="81"/>
        <v>0</v>
      </c>
      <c r="AL121" s="508">
        <f t="shared" si="55"/>
        <v>0</v>
      </c>
      <c r="AM121" s="509">
        <f t="shared" si="56"/>
        <v>0</v>
      </c>
      <c r="AN121" s="179">
        <v>0</v>
      </c>
      <c r="AO121" s="177">
        <v>0</v>
      </c>
      <c r="AP121" s="177">
        <v>0</v>
      </c>
      <c r="AQ121" s="297" t="str">
        <f t="shared" si="61"/>
        <v xml:space="preserve"> -</v>
      </c>
      <c r="AR121" s="298" t="str">
        <f t="shared" si="62"/>
        <v xml:space="preserve"> -</v>
      </c>
      <c r="AS121" s="178">
        <v>160000</v>
      </c>
      <c r="AT121" s="177">
        <v>0</v>
      </c>
      <c r="AU121" s="177">
        <v>0</v>
      </c>
      <c r="AV121" s="297">
        <f t="shared" si="63"/>
        <v>0</v>
      </c>
      <c r="AW121" s="298" t="str">
        <f t="shared" si="64"/>
        <v xml:space="preserve"> -</v>
      </c>
      <c r="AX121" s="179">
        <v>200000</v>
      </c>
      <c r="AY121" s="177">
        <v>0</v>
      </c>
      <c r="AZ121" s="177">
        <v>0</v>
      </c>
      <c r="BA121" s="297">
        <f t="shared" si="65"/>
        <v>0</v>
      </c>
      <c r="BB121" s="298" t="str">
        <f t="shared" si="66"/>
        <v xml:space="preserve"> -</v>
      </c>
      <c r="BC121" s="178">
        <v>0</v>
      </c>
      <c r="BD121" s="177">
        <v>0</v>
      </c>
      <c r="BE121" s="177">
        <v>0</v>
      </c>
      <c r="BF121" s="297" t="str">
        <f t="shared" si="67"/>
        <v xml:space="preserve"> -</v>
      </c>
      <c r="BG121" s="298" t="str">
        <f t="shared" si="68"/>
        <v xml:space="preserve"> -</v>
      </c>
      <c r="BH121" s="385">
        <f t="shared" si="69"/>
        <v>360000</v>
      </c>
      <c r="BI121" s="386">
        <f t="shared" si="70"/>
        <v>0</v>
      </c>
      <c r="BJ121" s="386">
        <f t="shared" si="71"/>
        <v>0</v>
      </c>
      <c r="BK121" s="387">
        <f t="shared" si="72"/>
        <v>0</v>
      </c>
      <c r="BL121" s="298" t="str">
        <f t="shared" si="73"/>
        <v xml:space="preserve"> -</v>
      </c>
      <c r="BM121" s="465" t="s">
        <v>1223</v>
      </c>
      <c r="BN121" s="201" t="s">
        <v>1276</v>
      </c>
      <c r="BO121" s="166" t="s">
        <v>95</v>
      </c>
    </row>
    <row r="122" spans="2:67" ht="30" customHeight="1">
      <c r="B122" s="649"/>
      <c r="C122" s="646"/>
      <c r="D122" s="713"/>
      <c r="E122" s="710"/>
      <c r="F122" s="633"/>
      <c r="G122" s="695"/>
      <c r="H122" s="695"/>
      <c r="I122" s="692"/>
      <c r="J122" s="621">
        <f>+RESUMEN!J105</f>
        <v>0.38542568542568539</v>
      </c>
      <c r="K122" s="613" t="s">
        <v>613</v>
      </c>
      <c r="L122" s="120" t="s">
        <v>575</v>
      </c>
      <c r="M122" s="325" t="s">
        <v>2011</v>
      </c>
      <c r="N122" s="120" t="s">
        <v>1740</v>
      </c>
      <c r="O122" s="35">
        <v>1</v>
      </c>
      <c r="P122" s="53">
        <v>1</v>
      </c>
      <c r="Q122" s="53">
        <v>1</v>
      </c>
      <c r="R122" s="314">
        <v>0.25</v>
      </c>
      <c r="S122" s="53">
        <v>1</v>
      </c>
      <c r="T122" s="314">
        <v>0.25</v>
      </c>
      <c r="U122" s="53">
        <v>1</v>
      </c>
      <c r="V122" s="315">
        <v>0.25</v>
      </c>
      <c r="W122" s="42">
        <v>1</v>
      </c>
      <c r="X122" s="315">
        <v>0.25</v>
      </c>
      <c r="Y122" s="46">
        <v>1</v>
      </c>
      <c r="Z122" s="84">
        <v>1</v>
      </c>
      <c r="AA122" s="84">
        <v>0</v>
      </c>
      <c r="AB122" s="63">
        <v>0</v>
      </c>
      <c r="AC122" s="243">
        <f t="shared" si="46"/>
        <v>1</v>
      </c>
      <c r="AD122" s="336">
        <f t="shared" si="47"/>
        <v>1</v>
      </c>
      <c r="AE122" s="244">
        <f t="shared" si="48"/>
        <v>1</v>
      </c>
      <c r="AF122" s="336">
        <f t="shared" si="49"/>
        <v>1</v>
      </c>
      <c r="AG122" s="244">
        <f t="shared" si="50"/>
        <v>0</v>
      </c>
      <c r="AH122" s="336">
        <f t="shared" si="51"/>
        <v>0</v>
      </c>
      <c r="AI122" s="244">
        <f t="shared" si="52"/>
        <v>0</v>
      </c>
      <c r="AJ122" s="336">
        <f t="shared" si="53"/>
        <v>0</v>
      </c>
      <c r="AK122" s="502">
        <f t="shared" si="54"/>
        <v>0.5</v>
      </c>
      <c r="AL122" s="497">
        <f t="shared" si="55"/>
        <v>0.5</v>
      </c>
      <c r="AM122" s="492">
        <f t="shared" si="56"/>
        <v>0.5</v>
      </c>
      <c r="AN122" s="55">
        <v>1879701</v>
      </c>
      <c r="AO122" s="53">
        <v>795451</v>
      </c>
      <c r="AP122" s="53">
        <v>0</v>
      </c>
      <c r="AQ122" s="134">
        <f t="shared" si="61"/>
        <v>0.42317953759667098</v>
      </c>
      <c r="AR122" s="276" t="str">
        <f t="shared" si="62"/>
        <v xml:space="preserve"> -</v>
      </c>
      <c r="AS122" s="55">
        <v>3049000</v>
      </c>
      <c r="AT122" s="53">
        <v>1136744</v>
      </c>
      <c r="AU122" s="53">
        <v>0</v>
      </c>
      <c r="AV122" s="134">
        <f t="shared" si="63"/>
        <v>0.37282518858642177</v>
      </c>
      <c r="AW122" s="276" t="str">
        <f t="shared" si="64"/>
        <v xml:space="preserve"> -</v>
      </c>
      <c r="AX122" s="52">
        <v>630000</v>
      </c>
      <c r="AY122" s="53">
        <v>0</v>
      </c>
      <c r="AZ122" s="53">
        <v>0</v>
      </c>
      <c r="BA122" s="134">
        <f t="shared" si="65"/>
        <v>0</v>
      </c>
      <c r="BB122" s="276" t="str">
        <f t="shared" si="66"/>
        <v xml:space="preserve"> -</v>
      </c>
      <c r="BC122" s="55">
        <v>640000</v>
      </c>
      <c r="BD122" s="53">
        <v>0</v>
      </c>
      <c r="BE122" s="53">
        <v>0</v>
      </c>
      <c r="BF122" s="134">
        <f t="shared" si="67"/>
        <v>0</v>
      </c>
      <c r="BG122" s="276" t="str">
        <f t="shared" si="68"/>
        <v xml:space="preserve"> -</v>
      </c>
      <c r="BH122" s="278">
        <f t="shared" si="69"/>
        <v>6198701</v>
      </c>
      <c r="BI122" s="279">
        <f t="shared" si="70"/>
        <v>1932195</v>
      </c>
      <c r="BJ122" s="279">
        <f t="shared" si="71"/>
        <v>0</v>
      </c>
      <c r="BK122" s="383">
        <f t="shared" si="72"/>
        <v>0.31170966304069192</v>
      </c>
      <c r="BL122" s="276" t="str">
        <f t="shared" si="73"/>
        <v xml:space="preserve"> -</v>
      </c>
      <c r="BM122" s="450" t="s">
        <v>1498</v>
      </c>
      <c r="BN122" s="194" t="s">
        <v>1276</v>
      </c>
      <c r="BO122" s="95" t="s">
        <v>95</v>
      </c>
    </row>
    <row r="123" spans="2:67" ht="30" customHeight="1">
      <c r="B123" s="649"/>
      <c r="C123" s="646"/>
      <c r="D123" s="713"/>
      <c r="E123" s="710"/>
      <c r="F123" s="633"/>
      <c r="G123" s="695"/>
      <c r="H123" s="695"/>
      <c r="I123" s="692"/>
      <c r="J123" s="622"/>
      <c r="K123" s="614"/>
      <c r="L123" s="110" t="s">
        <v>576</v>
      </c>
      <c r="M123" s="122" t="s">
        <v>2012</v>
      </c>
      <c r="N123" s="110" t="s">
        <v>1741</v>
      </c>
      <c r="O123" s="34">
        <v>4</v>
      </c>
      <c r="P123" s="54">
        <v>4</v>
      </c>
      <c r="Q123" s="54">
        <v>4</v>
      </c>
      <c r="R123" s="308">
        <v>0.25</v>
      </c>
      <c r="S123" s="54">
        <v>4</v>
      </c>
      <c r="T123" s="308">
        <v>0.25</v>
      </c>
      <c r="U123" s="54">
        <v>4</v>
      </c>
      <c r="V123" s="310">
        <v>0.25</v>
      </c>
      <c r="W123" s="41">
        <v>4</v>
      </c>
      <c r="X123" s="310">
        <v>0.25</v>
      </c>
      <c r="Y123" s="48">
        <v>2</v>
      </c>
      <c r="Z123" s="54">
        <v>2</v>
      </c>
      <c r="AA123" s="54">
        <v>0</v>
      </c>
      <c r="AB123" s="43">
        <v>0</v>
      </c>
      <c r="AC123" s="247">
        <f t="shared" si="46"/>
        <v>0.5</v>
      </c>
      <c r="AD123" s="337">
        <f t="shared" si="47"/>
        <v>0.5</v>
      </c>
      <c r="AE123" s="248">
        <f t="shared" si="48"/>
        <v>0.5</v>
      </c>
      <c r="AF123" s="337">
        <f t="shared" si="49"/>
        <v>0.5</v>
      </c>
      <c r="AG123" s="248">
        <f t="shared" si="50"/>
        <v>0</v>
      </c>
      <c r="AH123" s="337">
        <f t="shared" si="51"/>
        <v>0</v>
      </c>
      <c r="AI123" s="248">
        <f t="shared" si="52"/>
        <v>0</v>
      </c>
      <c r="AJ123" s="337">
        <f t="shared" si="53"/>
        <v>0</v>
      </c>
      <c r="AK123" s="503">
        <f t="shared" si="54"/>
        <v>0.25</v>
      </c>
      <c r="AL123" s="498">
        <f t="shared" si="55"/>
        <v>0.25</v>
      </c>
      <c r="AM123" s="493">
        <f t="shared" si="56"/>
        <v>0.25</v>
      </c>
      <c r="AN123" s="49">
        <v>28000</v>
      </c>
      <c r="AO123" s="54">
        <v>0</v>
      </c>
      <c r="AP123" s="54">
        <v>0</v>
      </c>
      <c r="AQ123" s="116">
        <f t="shared" si="61"/>
        <v>0</v>
      </c>
      <c r="AR123" s="277" t="str">
        <f t="shared" si="62"/>
        <v xml:space="preserve"> -</v>
      </c>
      <c r="AS123" s="49">
        <v>50000</v>
      </c>
      <c r="AT123" s="54">
        <v>40000</v>
      </c>
      <c r="AU123" s="54">
        <v>0</v>
      </c>
      <c r="AV123" s="116">
        <f t="shared" si="63"/>
        <v>0.8</v>
      </c>
      <c r="AW123" s="277" t="str">
        <f t="shared" si="64"/>
        <v xml:space="preserve"> -</v>
      </c>
      <c r="AX123" s="48">
        <v>100000</v>
      </c>
      <c r="AY123" s="54">
        <v>0</v>
      </c>
      <c r="AZ123" s="54">
        <v>0</v>
      </c>
      <c r="BA123" s="116">
        <f t="shared" si="65"/>
        <v>0</v>
      </c>
      <c r="BB123" s="277" t="str">
        <f t="shared" si="66"/>
        <v xml:space="preserve"> -</v>
      </c>
      <c r="BC123" s="49">
        <v>100000</v>
      </c>
      <c r="BD123" s="54">
        <v>0</v>
      </c>
      <c r="BE123" s="54">
        <v>0</v>
      </c>
      <c r="BF123" s="116">
        <f t="shared" si="67"/>
        <v>0</v>
      </c>
      <c r="BG123" s="277" t="str">
        <f t="shared" si="68"/>
        <v xml:space="preserve"> -</v>
      </c>
      <c r="BH123" s="240">
        <f t="shared" si="69"/>
        <v>278000</v>
      </c>
      <c r="BI123" s="236">
        <f t="shared" si="70"/>
        <v>40000</v>
      </c>
      <c r="BJ123" s="236">
        <f t="shared" si="71"/>
        <v>0</v>
      </c>
      <c r="BK123" s="381">
        <f t="shared" si="72"/>
        <v>0.14388489208633093</v>
      </c>
      <c r="BL123" s="277" t="str">
        <f t="shared" si="73"/>
        <v xml:space="preserve"> -</v>
      </c>
      <c r="BM123" s="451" t="s">
        <v>1498</v>
      </c>
      <c r="BN123" s="195" t="s">
        <v>1276</v>
      </c>
      <c r="BO123" s="96" t="s">
        <v>95</v>
      </c>
    </row>
    <row r="124" spans="2:67" ht="30" customHeight="1">
      <c r="B124" s="649"/>
      <c r="C124" s="646"/>
      <c r="D124" s="713"/>
      <c r="E124" s="710"/>
      <c r="F124" s="633"/>
      <c r="G124" s="695"/>
      <c r="H124" s="695"/>
      <c r="I124" s="692"/>
      <c r="J124" s="622"/>
      <c r="K124" s="614"/>
      <c r="L124" s="110" t="s">
        <v>577</v>
      </c>
      <c r="M124" s="122" t="s">
        <v>2013</v>
      </c>
      <c r="N124" s="110" t="s">
        <v>1742</v>
      </c>
      <c r="O124" s="34">
        <v>0</v>
      </c>
      <c r="P124" s="54">
        <v>11</v>
      </c>
      <c r="Q124" s="54">
        <v>2</v>
      </c>
      <c r="R124" s="308">
        <f t="shared" si="57"/>
        <v>0.18181818181818182</v>
      </c>
      <c r="S124" s="54">
        <v>4</v>
      </c>
      <c r="T124" s="308">
        <f t="shared" si="58"/>
        <v>0.36363636363636365</v>
      </c>
      <c r="U124" s="54">
        <v>2</v>
      </c>
      <c r="V124" s="310">
        <f t="shared" si="59"/>
        <v>0.18181818181818182</v>
      </c>
      <c r="W124" s="41">
        <v>3</v>
      </c>
      <c r="X124" s="310">
        <f t="shared" si="60"/>
        <v>0.27272727272727271</v>
      </c>
      <c r="Y124" s="48">
        <v>2</v>
      </c>
      <c r="Z124" s="54">
        <v>1</v>
      </c>
      <c r="AA124" s="54">
        <v>0</v>
      </c>
      <c r="AB124" s="43">
        <v>0</v>
      </c>
      <c r="AC124" s="247">
        <f t="shared" si="46"/>
        <v>1</v>
      </c>
      <c r="AD124" s="337">
        <f t="shared" si="47"/>
        <v>1</v>
      </c>
      <c r="AE124" s="248">
        <f t="shared" si="48"/>
        <v>0.25</v>
      </c>
      <c r="AF124" s="337">
        <f t="shared" si="49"/>
        <v>0.25</v>
      </c>
      <c r="AG124" s="248">
        <f t="shared" si="50"/>
        <v>0</v>
      </c>
      <c r="AH124" s="337">
        <f t="shared" si="51"/>
        <v>0</v>
      </c>
      <c r="AI124" s="248">
        <f t="shared" si="52"/>
        <v>0</v>
      </c>
      <c r="AJ124" s="337">
        <f t="shared" si="53"/>
        <v>0</v>
      </c>
      <c r="AK124" s="503">
        <f t="shared" ref="AK124" si="84">+SUM(Y124:AB124)/P124</f>
        <v>0.27272727272727271</v>
      </c>
      <c r="AL124" s="498">
        <f t="shared" si="55"/>
        <v>0.27272727272727271</v>
      </c>
      <c r="AM124" s="493">
        <f t="shared" si="56"/>
        <v>0.27272727272727271</v>
      </c>
      <c r="AN124" s="49">
        <v>115081</v>
      </c>
      <c r="AO124" s="54">
        <v>3000</v>
      </c>
      <c r="AP124" s="54">
        <v>0</v>
      </c>
      <c r="AQ124" s="116">
        <f t="shared" si="61"/>
        <v>2.6068595163406642E-2</v>
      </c>
      <c r="AR124" s="277" t="str">
        <f t="shared" si="62"/>
        <v xml:space="preserve"> -</v>
      </c>
      <c r="AS124" s="49">
        <v>40000</v>
      </c>
      <c r="AT124" s="54">
        <v>37067</v>
      </c>
      <c r="AU124" s="54">
        <v>0</v>
      </c>
      <c r="AV124" s="116">
        <f t="shared" si="63"/>
        <v>0.92667500000000003</v>
      </c>
      <c r="AW124" s="277" t="str">
        <f t="shared" si="64"/>
        <v xml:space="preserve"> -</v>
      </c>
      <c r="AX124" s="48">
        <v>300000</v>
      </c>
      <c r="AY124" s="54">
        <v>0</v>
      </c>
      <c r="AZ124" s="54">
        <v>0</v>
      </c>
      <c r="BA124" s="116">
        <f t="shared" si="65"/>
        <v>0</v>
      </c>
      <c r="BB124" s="277" t="str">
        <f t="shared" si="66"/>
        <v xml:space="preserve"> -</v>
      </c>
      <c r="BC124" s="49">
        <v>300000</v>
      </c>
      <c r="BD124" s="54">
        <v>0</v>
      </c>
      <c r="BE124" s="54">
        <v>0</v>
      </c>
      <c r="BF124" s="116">
        <f t="shared" si="67"/>
        <v>0</v>
      </c>
      <c r="BG124" s="277" t="str">
        <f t="shared" si="68"/>
        <v xml:space="preserve"> -</v>
      </c>
      <c r="BH124" s="240">
        <f t="shared" si="69"/>
        <v>755081</v>
      </c>
      <c r="BI124" s="236">
        <f t="shared" si="70"/>
        <v>40067</v>
      </c>
      <c r="BJ124" s="236">
        <f t="shared" si="71"/>
        <v>0</v>
      </c>
      <c r="BK124" s="381">
        <f t="shared" si="72"/>
        <v>5.3063181301078954E-2</v>
      </c>
      <c r="BL124" s="277" t="str">
        <f t="shared" si="73"/>
        <v xml:space="preserve"> -</v>
      </c>
      <c r="BM124" s="451" t="s">
        <v>1498</v>
      </c>
      <c r="BN124" s="195" t="s">
        <v>1276</v>
      </c>
      <c r="BO124" s="96" t="s">
        <v>95</v>
      </c>
    </row>
    <row r="125" spans="2:67" ht="30" customHeight="1">
      <c r="B125" s="649"/>
      <c r="C125" s="646"/>
      <c r="D125" s="713"/>
      <c r="E125" s="710"/>
      <c r="F125" s="633"/>
      <c r="G125" s="695"/>
      <c r="H125" s="695"/>
      <c r="I125" s="692"/>
      <c r="J125" s="622"/>
      <c r="K125" s="614"/>
      <c r="L125" s="110" t="s">
        <v>578</v>
      </c>
      <c r="M125" s="122" t="s">
        <v>2014</v>
      </c>
      <c r="N125" s="110" t="s">
        <v>1743</v>
      </c>
      <c r="O125" s="34">
        <v>1</v>
      </c>
      <c r="P125" s="54">
        <v>1</v>
      </c>
      <c r="Q125" s="54">
        <v>1</v>
      </c>
      <c r="R125" s="308">
        <v>0.25</v>
      </c>
      <c r="S125" s="54">
        <v>1</v>
      </c>
      <c r="T125" s="308">
        <v>0.25</v>
      </c>
      <c r="U125" s="54">
        <v>1</v>
      </c>
      <c r="V125" s="310">
        <v>0.25</v>
      </c>
      <c r="W125" s="41">
        <v>1</v>
      </c>
      <c r="X125" s="310">
        <v>0.25</v>
      </c>
      <c r="Y125" s="48">
        <v>1</v>
      </c>
      <c r="Z125" s="54">
        <v>1</v>
      </c>
      <c r="AA125" s="54">
        <v>0</v>
      </c>
      <c r="AB125" s="43">
        <v>0</v>
      </c>
      <c r="AC125" s="247">
        <f t="shared" si="46"/>
        <v>1</v>
      </c>
      <c r="AD125" s="337">
        <f t="shared" si="47"/>
        <v>1</v>
      </c>
      <c r="AE125" s="248">
        <f t="shared" si="48"/>
        <v>1</v>
      </c>
      <c r="AF125" s="337">
        <f t="shared" si="49"/>
        <v>1</v>
      </c>
      <c r="AG125" s="248">
        <f t="shared" si="50"/>
        <v>0</v>
      </c>
      <c r="AH125" s="337">
        <f t="shared" si="51"/>
        <v>0</v>
      </c>
      <c r="AI125" s="248">
        <f t="shared" si="52"/>
        <v>0</v>
      </c>
      <c r="AJ125" s="337">
        <f t="shared" si="53"/>
        <v>0</v>
      </c>
      <c r="AK125" s="503">
        <f t="shared" si="54"/>
        <v>0.5</v>
      </c>
      <c r="AL125" s="498">
        <f t="shared" si="55"/>
        <v>0.5</v>
      </c>
      <c r="AM125" s="493">
        <f t="shared" si="56"/>
        <v>0.5</v>
      </c>
      <c r="AN125" s="49">
        <v>0</v>
      </c>
      <c r="AO125" s="54">
        <v>0</v>
      </c>
      <c r="AP125" s="54">
        <v>0</v>
      </c>
      <c r="AQ125" s="116" t="str">
        <f t="shared" si="61"/>
        <v xml:space="preserve"> -</v>
      </c>
      <c r="AR125" s="277" t="str">
        <f t="shared" si="62"/>
        <v xml:space="preserve"> -</v>
      </c>
      <c r="AS125" s="49">
        <v>30000</v>
      </c>
      <c r="AT125" s="54">
        <v>17400</v>
      </c>
      <c r="AU125" s="54">
        <v>0</v>
      </c>
      <c r="AV125" s="116">
        <f t="shared" si="63"/>
        <v>0.57999999999999996</v>
      </c>
      <c r="AW125" s="277" t="str">
        <f t="shared" si="64"/>
        <v xml:space="preserve"> -</v>
      </c>
      <c r="AX125" s="48">
        <v>120000</v>
      </c>
      <c r="AY125" s="54">
        <v>0</v>
      </c>
      <c r="AZ125" s="54">
        <v>0</v>
      </c>
      <c r="BA125" s="116">
        <f t="shared" si="65"/>
        <v>0</v>
      </c>
      <c r="BB125" s="277" t="str">
        <f t="shared" si="66"/>
        <v xml:space="preserve"> -</v>
      </c>
      <c r="BC125" s="49">
        <v>120000</v>
      </c>
      <c r="BD125" s="54">
        <v>0</v>
      </c>
      <c r="BE125" s="54">
        <v>0</v>
      </c>
      <c r="BF125" s="116">
        <f t="shared" si="67"/>
        <v>0</v>
      </c>
      <c r="BG125" s="277" t="str">
        <f t="shared" si="68"/>
        <v xml:space="preserve"> -</v>
      </c>
      <c r="BH125" s="240">
        <f t="shared" si="69"/>
        <v>270000</v>
      </c>
      <c r="BI125" s="236">
        <f t="shared" si="70"/>
        <v>17400</v>
      </c>
      <c r="BJ125" s="236">
        <f t="shared" si="71"/>
        <v>0</v>
      </c>
      <c r="BK125" s="381">
        <f t="shared" si="72"/>
        <v>6.4444444444444443E-2</v>
      </c>
      <c r="BL125" s="277" t="str">
        <f t="shared" si="73"/>
        <v xml:space="preserve"> -</v>
      </c>
      <c r="BM125" s="451" t="s">
        <v>1498</v>
      </c>
      <c r="BN125" s="195" t="s">
        <v>1276</v>
      </c>
      <c r="BO125" s="96" t="s">
        <v>95</v>
      </c>
    </row>
    <row r="126" spans="2:67" ht="30" customHeight="1">
      <c r="B126" s="649"/>
      <c r="C126" s="646"/>
      <c r="D126" s="713"/>
      <c r="E126" s="710"/>
      <c r="F126" s="633"/>
      <c r="G126" s="695"/>
      <c r="H126" s="695"/>
      <c r="I126" s="692"/>
      <c r="J126" s="622"/>
      <c r="K126" s="614"/>
      <c r="L126" s="110" t="s">
        <v>579</v>
      </c>
      <c r="M126" s="122" t="s">
        <v>2015</v>
      </c>
      <c r="N126" s="110" t="s">
        <v>1744</v>
      </c>
      <c r="O126" s="34">
        <v>0</v>
      </c>
      <c r="P126" s="54">
        <v>4</v>
      </c>
      <c r="Q126" s="54">
        <v>1</v>
      </c>
      <c r="R126" s="308">
        <f t="shared" si="57"/>
        <v>0.25</v>
      </c>
      <c r="S126" s="54">
        <v>1</v>
      </c>
      <c r="T126" s="308">
        <f t="shared" si="58"/>
        <v>0.25</v>
      </c>
      <c r="U126" s="54">
        <v>1</v>
      </c>
      <c r="V126" s="310">
        <f t="shared" si="59"/>
        <v>0.25</v>
      </c>
      <c r="W126" s="41">
        <v>1</v>
      </c>
      <c r="X126" s="310">
        <f t="shared" si="60"/>
        <v>0.25</v>
      </c>
      <c r="Y126" s="48">
        <v>1</v>
      </c>
      <c r="Z126" s="54">
        <v>1</v>
      </c>
      <c r="AA126" s="54">
        <v>0</v>
      </c>
      <c r="AB126" s="43">
        <v>0</v>
      </c>
      <c r="AC126" s="247">
        <f t="shared" si="46"/>
        <v>1</v>
      </c>
      <c r="AD126" s="337">
        <f t="shared" si="47"/>
        <v>1</v>
      </c>
      <c r="AE126" s="248">
        <f t="shared" si="48"/>
        <v>1</v>
      </c>
      <c r="AF126" s="337">
        <f t="shared" si="49"/>
        <v>1</v>
      </c>
      <c r="AG126" s="248">
        <f t="shared" si="50"/>
        <v>0</v>
      </c>
      <c r="AH126" s="337">
        <f t="shared" si="51"/>
        <v>0</v>
      </c>
      <c r="AI126" s="248">
        <f t="shared" si="52"/>
        <v>0</v>
      </c>
      <c r="AJ126" s="337">
        <f t="shared" si="53"/>
        <v>0</v>
      </c>
      <c r="AK126" s="503">
        <f t="shared" ref="AK126" si="85">+SUM(Y126:AB126)/P126</f>
        <v>0.5</v>
      </c>
      <c r="AL126" s="498">
        <f t="shared" si="55"/>
        <v>0.5</v>
      </c>
      <c r="AM126" s="493">
        <f t="shared" si="56"/>
        <v>0.5</v>
      </c>
      <c r="AN126" s="49">
        <v>0</v>
      </c>
      <c r="AO126" s="54">
        <v>0</v>
      </c>
      <c r="AP126" s="54">
        <v>0</v>
      </c>
      <c r="AQ126" s="116" t="str">
        <f t="shared" si="61"/>
        <v xml:space="preserve"> -</v>
      </c>
      <c r="AR126" s="277" t="str">
        <f t="shared" si="62"/>
        <v xml:space="preserve"> -</v>
      </c>
      <c r="AS126" s="49">
        <v>50000</v>
      </c>
      <c r="AT126" s="54">
        <v>20000</v>
      </c>
      <c r="AU126" s="54">
        <v>0</v>
      </c>
      <c r="AV126" s="116">
        <f t="shared" si="63"/>
        <v>0.4</v>
      </c>
      <c r="AW126" s="277" t="str">
        <f t="shared" si="64"/>
        <v xml:space="preserve"> -</v>
      </c>
      <c r="AX126" s="48">
        <v>400000</v>
      </c>
      <c r="AY126" s="54">
        <v>0</v>
      </c>
      <c r="AZ126" s="54">
        <v>0</v>
      </c>
      <c r="BA126" s="116">
        <f t="shared" si="65"/>
        <v>0</v>
      </c>
      <c r="BB126" s="277" t="str">
        <f t="shared" si="66"/>
        <v xml:space="preserve"> -</v>
      </c>
      <c r="BC126" s="49">
        <v>400000</v>
      </c>
      <c r="BD126" s="54">
        <v>0</v>
      </c>
      <c r="BE126" s="54">
        <v>0</v>
      </c>
      <c r="BF126" s="116">
        <f t="shared" si="67"/>
        <v>0</v>
      </c>
      <c r="BG126" s="277" t="str">
        <f t="shared" si="68"/>
        <v xml:space="preserve"> -</v>
      </c>
      <c r="BH126" s="240">
        <f t="shared" si="69"/>
        <v>850000</v>
      </c>
      <c r="BI126" s="236">
        <f t="shared" si="70"/>
        <v>20000</v>
      </c>
      <c r="BJ126" s="236">
        <f t="shared" si="71"/>
        <v>0</v>
      </c>
      <c r="BK126" s="381">
        <f t="shared" si="72"/>
        <v>2.3529411764705882E-2</v>
      </c>
      <c r="BL126" s="277" t="str">
        <f t="shared" si="73"/>
        <v xml:space="preserve"> -</v>
      </c>
      <c r="BM126" s="451" t="s">
        <v>1498</v>
      </c>
      <c r="BN126" s="195" t="s">
        <v>1276</v>
      </c>
      <c r="BO126" s="96" t="s">
        <v>95</v>
      </c>
    </row>
    <row r="127" spans="2:67" ht="30" customHeight="1">
      <c r="B127" s="649"/>
      <c r="C127" s="646"/>
      <c r="D127" s="713"/>
      <c r="E127" s="710"/>
      <c r="F127" s="633"/>
      <c r="G127" s="695"/>
      <c r="H127" s="695"/>
      <c r="I127" s="692"/>
      <c r="J127" s="622"/>
      <c r="K127" s="614"/>
      <c r="L127" s="110" t="s">
        <v>580</v>
      </c>
      <c r="M127" s="122" t="s">
        <v>2016</v>
      </c>
      <c r="N127" s="110" t="s">
        <v>1745</v>
      </c>
      <c r="O127" s="34">
        <v>1</v>
      </c>
      <c r="P127" s="54">
        <v>1</v>
      </c>
      <c r="Q127" s="54">
        <v>1</v>
      </c>
      <c r="R127" s="308">
        <v>0.25</v>
      </c>
      <c r="S127" s="54">
        <v>1</v>
      </c>
      <c r="T127" s="308">
        <v>0.25</v>
      </c>
      <c r="U127" s="54">
        <v>1</v>
      </c>
      <c r="V127" s="310">
        <v>0.25</v>
      </c>
      <c r="W127" s="41">
        <v>1</v>
      </c>
      <c r="X127" s="310">
        <v>0.25</v>
      </c>
      <c r="Y127" s="48">
        <v>1</v>
      </c>
      <c r="Z127" s="54">
        <v>1</v>
      </c>
      <c r="AA127" s="54">
        <v>0</v>
      </c>
      <c r="AB127" s="43">
        <v>0</v>
      </c>
      <c r="AC127" s="247">
        <f t="shared" si="46"/>
        <v>1</v>
      </c>
      <c r="AD127" s="337">
        <f t="shared" si="47"/>
        <v>1</v>
      </c>
      <c r="AE127" s="248">
        <f t="shared" si="48"/>
        <v>1</v>
      </c>
      <c r="AF127" s="337">
        <f t="shared" si="49"/>
        <v>1</v>
      </c>
      <c r="AG127" s="248">
        <f t="shared" si="50"/>
        <v>0</v>
      </c>
      <c r="AH127" s="337">
        <f t="shared" si="51"/>
        <v>0</v>
      </c>
      <c r="AI127" s="248">
        <f t="shared" si="52"/>
        <v>0</v>
      </c>
      <c r="AJ127" s="337">
        <f t="shared" si="53"/>
        <v>0</v>
      </c>
      <c r="AK127" s="503">
        <f t="shared" si="54"/>
        <v>0.5</v>
      </c>
      <c r="AL127" s="498">
        <f t="shared" si="55"/>
        <v>0.5</v>
      </c>
      <c r="AM127" s="493">
        <f t="shared" si="56"/>
        <v>0.5</v>
      </c>
      <c r="AN127" s="49">
        <v>159000</v>
      </c>
      <c r="AO127" s="54">
        <v>59000</v>
      </c>
      <c r="AP127" s="54">
        <v>0</v>
      </c>
      <c r="AQ127" s="116">
        <f t="shared" si="61"/>
        <v>0.37106918238993708</v>
      </c>
      <c r="AR127" s="277" t="str">
        <f t="shared" si="62"/>
        <v xml:space="preserve"> -</v>
      </c>
      <c r="AS127" s="49">
        <v>50000</v>
      </c>
      <c r="AT127" s="54">
        <v>19400</v>
      </c>
      <c r="AU127" s="54">
        <v>0</v>
      </c>
      <c r="AV127" s="116">
        <f t="shared" si="63"/>
        <v>0.38800000000000001</v>
      </c>
      <c r="AW127" s="277" t="str">
        <f t="shared" si="64"/>
        <v xml:space="preserve"> -</v>
      </c>
      <c r="AX127" s="48">
        <v>410000</v>
      </c>
      <c r="AY127" s="54">
        <v>0</v>
      </c>
      <c r="AZ127" s="54">
        <v>0</v>
      </c>
      <c r="BA127" s="116">
        <f t="shared" si="65"/>
        <v>0</v>
      </c>
      <c r="BB127" s="277" t="str">
        <f t="shared" si="66"/>
        <v xml:space="preserve"> -</v>
      </c>
      <c r="BC127" s="49">
        <v>420000</v>
      </c>
      <c r="BD127" s="54">
        <v>0</v>
      </c>
      <c r="BE127" s="54">
        <v>0</v>
      </c>
      <c r="BF127" s="116">
        <f t="shared" si="67"/>
        <v>0</v>
      </c>
      <c r="BG127" s="277" t="str">
        <f t="shared" si="68"/>
        <v xml:space="preserve"> -</v>
      </c>
      <c r="BH127" s="240">
        <f t="shared" si="69"/>
        <v>1039000</v>
      </c>
      <c r="BI127" s="236">
        <f t="shared" si="70"/>
        <v>78400</v>
      </c>
      <c r="BJ127" s="236">
        <f t="shared" si="71"/>
        <v>0</v>
      </c>
      <c r="BK127" s="381">
        <f t="shared" si="72"/>
        <v>7.5457170356111644E-2</v>
      </c>
      <c r="BL127" s="277" t="str">
        <f t="shared" si="73"/>
        <v xml:space="preserve"> -</v>
      </c>
      <c r="BM127" s="451" t="s">
        <v>1498</v>
      </c>
      <c r="BN127" s="195" t="s">
        <v>1276</v>
      </c>
      <c r="BO127" s="96" t="s">
        <v>95</v>
      </c>
    </row>
    <row r="128" spans="2:67" ht="45.75" customHeight="1">
      <c r="B128" s="649"/>
      <c r="C128" s="646"/>
      <c r="D128" s="713"/>
      <c r="E128" s="710"/>
      <c r="F128" s="633"/>
      <c r="G128" s="695"/>
      <c r="H128" s="695"/>
      <c r="I128" s="692"/>
      <c r="J128" s="622"/>
      <c r="K128" s="614"/>
      <c r="L128" s="110" t="s">
        <v>581</v>
      </c>
      <c r="M128" s="122" t="s">
        <v>2017</v>
      </c>
      <c r="N128" s="110" t="s">
        <v>1746</v>
      </c>
      <c r="O128" s="34">
        <v>680</v>
      </c>
      <c r="P128" s="54">
        <v>840</v>
      </c>
      <c r="Q128" s="54">
        <v>250</v>
      </c>
      <c r="R128" s="308">
        <f t="shared" si="57"/>
        <v>0.29761904761904762</v>
      </c>
      <c r="S128" s="54">
        <v>240</v>
      </c>
      <c r="T128" s="308">
        <f>+S128/P128</f>
        <v>0.2857142857142857</v>
      </c>
      <c r="U128" s="54">
        <v>110</v>
      </c>
      <c r="V128" s="310">
        <f>+U128/P128</f>
        <v>0.13095238095238096</v>
      </c>
      <c r="W128" s="41">
        <v>240</v>
      </c>
      <c r="X128" s="310">
        <f t="shared" si="60"/>
        <v>0.2857142857142857</v>
      </c>
      <c r="Y128" s="48">
        <v>296</v>
      </c>
      <c r="Z128" s="54">
        <v>0</v>
      </c>
      <c r="AA128" s="54">
        <v>0</v>
      </c>
      <c r="AB128" s="43">
        <v>0</v>
      </c>
      <c r="AC128" s="247">
        <f t="shared" si="46"/>
        <v>1.1839999999999999</v>
      </c>
      <c r="AD128" s="337">
        <f t="shared" si="47"/>
        <v>1</v>
      </c>
      <c r="AE128" s="248">
        <f t="shared" si="48"/>
        <v>0</v>
      </c>
      <c r="AF128" s="337">
        <f t="shared" si="49"/>
        <v>0</v>
      </c>
      <c r="AG128" s="248">
        <f t="shared" si="50"/>
        <v>0</v>
      </c>
      <c r="AH128" s="337">
        <f t="shared" si="51"/>
        <v>0</v>
      </c>
      <c r="AI128" s="248">
        <f t="shared" si="52"/>
        <v>0</v>
      </c>
      <c r="AJ128" s="337">
        <f t="shared" si="53"/>
        <v>0</v>
      </c>
      <c r="AK128" s="503">
        <f t="shared" ref="AK128" si="86">+SUM(Y128:AB128)/P128</f>
        <v>0.35238095238095241</v>
      </c>
      <c r="AL128" s="498">
        <f t="shared" si="55"/>
        <v>0.35238095238095241</v>
      </c>
      <c r="AM128" s="493">
        <f t="shared" si="56"/>
        <v>0.35238095238095241</v>
      </c>
      <c r="AN128" s="49">
        <v>141000</v>
      </c>
      <c r="AO128" s="54">
        <v>141000</v>
      </c>
      <c r="AP128" s="54">
        <v>0</v>
      </c>
      <c r="AQ128" s="116">
        <f t="shared" si="61"/>
        <v>1</v>
      </c>
      <c r="AR128" s="277" t="str">
        <f t="shared" si="62"/>
        <v xml:space="preserve"> -</v>
      </c>
      <c r="AS128" s="49">
        <v>274097</v>
      </c>
      <c r="AT128" s="54">
        <v>0</v>
      </c>
      <c r="AU128" s="54">
        <v>0</v>
      </c>
      <c r="AV128" s="116">
        <f t="shared" si="63"/>
        <v>0</v>
      </c>
      <c r="AW128" s="277" t="str">
        <f t="shared" si="64"/>
        <v xml:space="preserve"> -</v>
      </c>
      <c r="AX128" s="48">
        <v>72000</v>
      </c>
      <c r="AY128" s="54">
        <v>0</v>
      </c>
      <c r="AZ128" s="54">
        <v>0</v>
      </c>
      <c r="BA128" s="116">
        <f t="shared" si="65"/>
        <v>0</v>
      </c>
      <c r="BB128" s="277" t="str">
        <f t="shared" si="66"/>
        <v xml:space="preserve"> -</v>
      </c>
      <c r="BC128" s="49">
        <v>72000</v>
      </c>
      <c r="BD128" s="54">
        <v>0</v>
      </c>
      <c r="BE128" s="54">
        <v>0</v>
      </c>
      <c r="BF128" s="116">
        <f t="shared" si="67"/>
        <v>0</v>
      </c>
      <c r="BG128" s="277" t="str">
        <f t="shared" si="68"/>
        <v xml:space="preserve"> -</v>
      </c>
      <c r="BH128" s="240">
        <f t="shared" si="69"/>
        <v>559097</v>
      </c>
      <c r="BI128" s="236">
        <f t="shared" si="70"/>
        <v>141000</v>
      </c>
      <c r="BJ128" s="236">
        <f t="shared" si="71"/>
        <v>0</v>
      </c>
      <c r="BK128" s="381">
        <f t="shared" si="72"/>
        <v>0.25219237448957871</v>
      </c>
      <c r="BL128" s="277" t="str">
        <f t="shared" si="73"/>
        <v xml:space="preserve"> -</v>
      </c>
      <c r="BM128" s="451" t="s">
        <v>1498</v>
      </c>
      <c r="BN128" s="195" t="s">
        <v>1276</v>
      </c>
      <c r="BO128" s="96" t="s">
        <v>95</v>
      </c>
    </row>
    <row r="129" spans="2:67" ht="30" customHeight="1">
      <c r="B129" s="649"/>
      <c r="C129" s="646"/>
      <c r="D129" s="713"/>
      <c r="E129" s="710"/>
      <c r="F129" s="633"/>
      <c r="G129" s="695"/>
      <c r="H129" s="695"/>
      <c r="I129" s="692"/>
      <c r="J129" s="622"/>
      <c r="K129" s="614"/>
      <c r="L129" s="110" t="s">
        <v>582</v>
      </c>
      <c r="M129" s="122" t="s">
        <v>1219</v>
      </c>
      <c r="N129" s="110" t="s">
        <v>1747</v>
      </c>
      <c r="O129" s="34">
        <v>0</v>
      </c>
      <c r="P129" s="54">
        <v>1</v>
      </c>
      <c r="Q129" s="54">
        <v>1</v>
      </c>
      <c r="R129" s="308">
        <v>0.25</v>
      </c>
      <c r="S129" s="54">
        <v>1</v>
      </c>
      <c r="T129" s="308">
        <v>0.25</v>
      </c>
      <c r="U129" s="54">
        <v>1</v>
      </c>
      <c r="V129" s="310">
        <v>0.25</v>
      </c>
      <c r="W129" s="41">
        <v>1</v>
      </c>
      <c r="X129" s="310">
        <v>0.25</v>
      </c>
      <c r="Y129" s="48">
        <v>1</v>
      </c>
      <c r="Z129" s="54">
        <v>0</v>
      </c>
      <c r="AA129" s="54">
        <v>0</v>
      </c>
      <c r="AB129" s="43">
        <v>0</v>
      </c>
      <c r="AC129" s="247">
        <f t="shared" si="46"/>
        <v>1</v>
      </c>
      <c r="AD129" s="337">
        <f t="shared" si="47"/>
        <v>1</v>
      </c>
      <c r="AE129" s="248">
        <f t="shared" si="48"/>
        <v>0</v>
      </c>
      <c r="AF129" s="337">
        <f t="shared" si="49"/>
        <v>0</v>
      </c>
      <c r="AG129" s="248">
        <f t="shared" si="50"/>
        <v>0</v>
      </c>
      <c r="AH129" s="337">
        <f t="shared" si="51"/>
        <v>0</v>
      </c>
      <c r="AI129" s="248">
        <f t="shared" si="52"/>
        <v>0</v>
      </c>
      <c r="AJ129" s="337">
        <f t="shared" si="53"/>
        <v>0</v>
      </c>
      <c r="AK129" s="503">
        <f t="shared" si="54"/>
        <v>0.25</v>
      </c>
      <c r="AL129" s="498">
        <f t="shared" si="55"/>
        <v>0.25</v>
      </c>
      <c r="AM129" s="493">
        <f t="shared" si="56"/>
        <v>0.25</v>
      </c>
      <c r="AN129" s="49">
        <v>0</v>
      </c>
      <c r="AO129" s="54">
        <v>0</v>
      </c>
      <c r="AP129" s="54">
        <v>0</v>
      </c>
      <c r="AQ129" s="116" t="str">
        <f t="shared" si="61"/>
        <v xml:space="preserve"> -</v>
      </c>
      <c r="AR129" s="277" t="str">
        <f t="shared" si="62"/>
        <v xml:space="preserve"> -</v>
      </c>
      <c r="AS129" s="49">
        <v>0</v>
      </c>
      <c r="AT129" s="54">
        <v>0</v>
      </c>
      <c r="AU129" s="54">
        <v>0</v>
      </c>
      <c r="AV129" s="116" t="str">
        <f t="shared" si="63"/>
        <v xml:space="preserve"> -</v>
      </c>
      <c r="AW129" s="277" t="str">
        <f t="shared" si="64"/>
        <v xml:space="preserve"> -</v>
      </c>
      <c r="AX129" s="48">
        <v>0</v>
      </c>
      <c r="AY129" s="54">
        <v>0</v>
      </c>
      <c r="AZ129" s="54">
        <v>0</v>
      </c>
      <c r="BA129" s="116" t="str">
        <f t="shared" si="65"/>
        <v xml:space="preserve"> -</v>
      </c>
      <c r="BB129" s="277" t="str">
        <f t="shared" si="66"/>
        <v xml:space="preserve"> -</v>
      </c>
      <c r="BC129" s="49">
        <v>0</v>
      </c>
      <c r="BD129" s="54">
        <v>0</v>
      </c>
      <c r="BE129" s="54">
        <v>0</v>
      </c>
      <c r="BF129" s="116" t="str">
        <f t="shared" si="67"/>
        <v xml:space="preserve"> -</v>
      </c>
      <c r="BG129" s="277" t="str">
        <f t="shared" si="68"/>
        <v xml:space="preserve"> -</v>
      </c>
      <c r="BH129" s="240">
        <f t="shared" si="69"/>
        <v>0</v>
      </c>
      <c r="BI129" s="236">
        <f t="shared" si="70"/>
        <v>0</v>
      </c>
      <c r="BJ129" s="236">
        <f t="shared" si="71"/>
        <v>0</v>
      </c>
      <c r="BK129" s="381" t="str">
        <f t="shared" si="72"/>
        <v xml:space="preserve"> -</v>
      </c>
      <c r="BL129" s="277" t="str">
        <f t="shared" si="73"/>
        <v xml:space="preserve"> -</v>
      </c>
      <c r="BM129" s="451" t="s">
        <v>1748</v>
      </c>
      <c r="BN129" s="195" t="s">
        <v>1276</v>
      </c>
      <c r="BO129" s="96" t="s">
        <v>95</v>
      </c>
    </row>
    <row r="130" spans="2:67" ht="30" customHeight="1">
      <c r="B130" s="649"/>
      <c r="C130" s="646"/>
      <c r="D130" s="713"/>
      <c r="E130" s="710"/>
      <c r="F130" s="633"/>
      <c r="G130" s="695"/>
      <c r="H130" s="695"/>
      <c r="I130" s="692"/>
      <c r="J130" s="622"/>
      <c r="K130" s="614"/>
      <c r="L130" s="23" t="s">
        <v>1183</v>
      </c>
      <c r="M130" s="123" t="s">
        <v>1219</v>
      </c>
      <c r="N130" s="23" t="s">
        <v>1749</v>
      </c>
      <c r="O130" s="34">
        <v>5</v>
      </c>
      <c r="P130" s="54">
        <v>5</v>
      </c>
      <c r="Q130" s="54">
        <v>1</v>
      </c>
      <c r="R130" s="308">
        <f t="shared" si="57"/>
        <v>0.2</v>
      </c>
      <c r="S130" s="54">
        <v>2</v>
      </c>
      <c r="T130" s="308">
        <f>+S130/P130</f>
        <v>0.4</v>
      </c>
      <c r="U130" s="54">
        <v>1</v>
      </c>
      <c r="V130" s="310">
        <f>+U130/P130</f>
        <v>0.2</v>
      </c>
      <c r="W130" s="41">
        <v>1</v>
      </c>
      <c r="X130" s="310">
        <f t="shared" si="60"/>
        <v>0.2</v>
      </c>
      <c r="Y130" s="48">
        <v>1</v>
      </c>
      <c r="Z130" s="54">
        <v>0</v>
      </c>
      <c r="AA130" s="54">
        <v>0</v>
      </c>
      <c r="AB130" s="43">
        <v>0</v>
      </c>
      <c r="AC130" s="247">
        <f t="shared" si="46"/>
        <v>1</v>
      </c>
      <c r="AD130" s="337">
        <f t="shared" si="47"/>
        <v>1</v>
      </c>
      <c r="AE130" s="248">
        <f t="shared" si="48"/>
        <v>0</v>
      </c>
      <c r="AF130" s="337">
        <f t="shared" si="49"/>
        <v>0</v>
      </c>
      <c r="AG130" s="248">
        <f t="shared" si="50"/>
        <v>0</v>
      </c>
      <c r="AH130" s="337">
        <f t="shared" si="51"/>
        <v>0</v>
      </c>
      <c r="AI130" s="248">
        <f t="shared" si="52"/>
        <v>0</v>
      </c>
      <c r="AJ130" s="337">
        <f t="shared" si="53"/>
        <v>0</v>
      </c>
      <c r="AK130" s="503">
        <f>+AVERAGE(Z130:AB130)/P130</f>
        <v>0</v>
      </c>
      <c r="AL130" s="498">
        <f t="shared" si="55"/>
        <v>0</v>
      </c>
      <c r="AM130" s="493">
        <f t="shared" si="56"/>
        <v>0</v>
      </c>
      <c r="AN130" s="49">
        <v>0</v>
      </c>
      <c r="AO130" s="54">
        <v>0</v>
      </c>
      <c r="AP130" s="54">
        <v>0</v>
      </c>
      <c r="AQ130" s="116" t="str">
        <f t="shared" si="61"/>
        <v xml:space="preserve"> -</v>
      </c>
      <c r="AR130" s="277" t="str">
        <f t="shared" si="62"/>
        <v xml:space="preserve"> -</v>
      </c>
      <c r="AS130" s="49">
        <v>0</v>
      </c>
      <c r="AT130" s="54">
        <v>0</v>
      </c>
      <c r="AU130" s="54">
        <v>0</v>
      </c>
      <c r="AV130" s="116" t="str">
        <f t="shared" si="63"/>
        <v xml:space="preserve"> -</v>
      </c>
      <c r="AW130" s="277" t="str">
        <f t="shared" si="64"/>
        <v xml:space="preserve"> -</v>
      </c>
      <c r="AX130" s="48">
        <v>0</v>
      </c>
      <c r="AY130" s="54">
        <v>0</v>
      </c>
      <c r="AZ130" s="54">
        <v>0</v>
      </c>
      <c r="BA130" s="116" t="str">
        <f t="shared" si="65"/>
        <v xml:space="preserve"> -</v>
      </c>
      <c r="BB130" s="277" t="str">
        <f t="shared" si="66"/>
        <v xml:space="preserve"> -</v>
      </c>
      <c r="BC130" s="49">
        <v>0</v>
      </c>
      <c r="BD130" s="54">
        <v>0</v>
      </c>
      <c r="BE130" s="54">
        <v>0</v>
      </c>
      <c r="BF130" s="116" t="str">
        <f t="shared" si="67"/>
        <v xml:space="preserve"> -</v>
      </c>
      <c r="BG130" s="277" t="str">
        <f t="shared" si="68"/>
        <v xml:space="preserve"> -</v>
      </c>
      <c r="BH130" s="240">
        <f t="shared" si="69"/>
        <v>0</v>
      </c>
      <c r="BI130" s="236">
        <f t="shared" si="70"/>
        <v>0</v>
      </c>
      <c r="BJ130" s="236">
        <f t="shared" si="71"/>
        <v>0</v>
      </c>
      <c r="BK130" s="381" t="str">
        <f t="shared" si="72"/>
        <v xml:space="preserve"> -</v>
      </c>
      <c r="BL130" s="277" t="str">
        <f t="shared" si="73"/>
        <v xml:space="preserve"> -</v>
      </c>
      <c r="BM130" s="451" t="s">
        <v>1498</v>
      </c>
      <c r="BN130" s="195" t="s">
        <v>1276</v>
      </c>
      <c r="BO130" s="96" t="s">
        <v>95</v>
      </c>
    </row>
    <row r="131" spans="2:67" ht="30" customHeight="1">
      <c r="B131" s="649"/>
      <c r="C131" s="646"/>
      <c r="D131" s="713"/>
      <c r="E131" s="710"/>
      <c r="F131" s="633"/>
      <c r="G131" s="695"/>
      <c r="H131" s="695"/>
      <c r="I131" s="692"/>
      <c r="J131" s="622"/>
      <c r="K131" s="614"/>
      <c r="L131" s="23" t="s">
        <v>583</v>
      </c>
      <c r="M131" s="123" t="s">
        <v>2018</v>
      </c>
      <c r="N131" s="23" t="s">
        <v>1750</v>
      </c>
      <c r="O131" s="34">
        <v>0</v>
      </c>
      <c r="P131" s="54">
        <v>1</v>
      </c>
      <c r="Q131" s="54">
        <v>1</v>
      </c>
      <c r="R131" s="308">
        <v>0.25</v>
      </c>
      <c r="S131" s="54">
        <v>1</v>
      </c>
      <c r="T131" s="308">
        <v>0.25</v>
      </c>
      <c r="U131" s="54">
        <v>1</v>
      </c>
      <c r="V131" s="310">
        <v>0.25</v>
      </c>
      <c r="W131" s="41">
        <v>1</v>
      </c>
      <c r="X131" s="310">
        <v>0.25</v>
      </c>
      <c r="Y131" s="48">
        <v>1</v>
      </c>
      <c r="Z131" s="54">
        <v>0</v>
      </c>
      <c r="AA131" s="54">
        <v>0</v>
      </c>
      <c r="AB131" s="43">
        <v>0</v>
      </c>
      <c r="AC131" s="247">
        <f t="shared" si="46"/>
        <v>1</v>
      </c>
      <c r="AD131" s="337">
        <f t="shared" si="47"/>
        <v>1</v>
      </c>
      <c r="AE131" s="248">
        <f t="shared" si="48"/>
        <v>0</v>
      </c>
      <c r="AF131" s="337">
        <f t="shared" si="49"/>
        <v>0</v>
      </c>
      <c r="AG131" s="248">
        <f t="shared" si="50"/>
        <v>0</v>
      </c>
      <c r="AH131" s="337">
        <f t="shared" si="51"/>
        <v>0</v>
      </c>
      <c r="AI131" s="248">
        <f t="shared" si="52"/>
        <v>0</v>
      </c>
      <c r="AJ131" s="337">
        <f t="shared" si="53"/>
        <v>0</v>
      </c>
      <c r="AK131" s="503">
        <f t="shared" si="54"/>
        <v>0.25</v>
      </c>
      <c r="AL131" s="498">
        <f t="shared" si="55"/>
        <v>0.25</v>
      </c>
      <c r="AM131" s="493">
        <f t="shared" si="56"/>
        <v>0.25</v>
      </c>
      <c r="AN131" s="49">
        <v>5000</v>
      </c>
      <c r="AO131" s="54">
        <v>0</v>
      </c>
      <c r="AP131" s="54">
        <v>0</v>
      </c>
      <c r="AQ131" s="116">
        <f t="shared" si="61"/>
        <v>0</v>
      </c>
      <c r="AR131" s="277" t="str">
        <f t="shared" si="62"/>
        <v xml:space="preserve"> -</v>
      </c>
      <c r="AS131" s="49">
        <v>0</v>
      </c>
      <c r="AT131" s="54">
        <v>0</v>
      </c>
      <c r="AU131" s="54">
        <v>0</v>
      </c>
      <c r="AV131" s="116" t="str">
        <f t="shared" si="63"/>
        <v xml:space="preserve"> -</v>
      </c>
      <c r="AW131" s="277" t="str">
        <f t="shared" si="64"/>
        <v xml:space="preserve"> -</v>
      </c>
      <c r="AX131" s="48">
        <v>0</v>
      </c>
      <c r="AY131" s="54">
        <v>0</v>
      </c>
      <c r="AZ131" s="54">
        <v>0</v>
      </c>
      <c r="BA131" s="116" t="str">
        <f t="shared" si="65"/>
        <v xml:space="preserve"> -</v>
      </c>
      <c r="BB131" s="277" t="str">
        <f t="shared" si="66"/>
        <v xml:space="preserve"> -</v>
      </c>
      <c r="BC131" s="49">
        <v>0</v>
      </c>
      <c r="BD131" s="54">
        <v>0</v>
      </c>
      <c r="BE131" s="54">
        <v>0</v>
      </c>
      <c r="BF131" s="116" t="str">
        <f t="shared" si="67"/>
        <v xml:space="preserve"> -</v>
      </c>
      <c r="BG131" s="277" t="str">
        <f t="shared" si="68"/>
        <v xml:space="preserve"> -</v>
      </c>
      <c r="BH131" s="240">
        <f t="shared" si="69"/>
        <v>5000</v>
      </c>
      <c r="BI131" s="236">
        <f t="shared" si="70"/>
        <v>0</v>
      </c>
      <c r="BJ131" s="236">
        <f t="shared" si="71"/>
        <v>0</v>
      </c>
      <c r="BK131" s="381">
        <f t="shared" si="72"/>
        <v>0</v>
      </c>
      <c r="BL131" s="277" t="str">
        <f t="shared" si="73"/>
        <v xml:space="preserve"> -</v>
      </c>
      <c r="BM131" s="451" t="s">
        <v>1748</v>
      </c>
      <c r="BN131" s="195" t="s">
        <v>1276</v>
      </c>
      <c r="BO131" s="96" t="s">
        <v>95</v>
      </c>
    </row>
    <row r="132" spans="2:67" ht="46" customHeight="1">
      <c r="B132" s="649"/>
      <c r="C132" s="646"/>
      <c r="D132" s="713"/>
      <c r="E132" s="710"/>
      <c r="F132" s="633"/>
      <c r="G132" s="695"/>
      <c r="H132" s="695"/>
      <c r="I132" s="692"/>
      <c r="J132" s="622"/>
      <c r="K132" s="614"/>
      <c r="L132" s="23" t="s">
        <v>1184</v>
      </c>
      <c r="M132" s="123" t="s">
        <v>1219</v>
      </c>
      <c r="N132" s="23" t="s">
        <v>1751</v>
      </c>
      <c r="O132" s="34">
        <v>0</v>
      </c>
      <c r="P132" s="54">
        <v>1</v>
      </c>
      <c r="Q132" s="54">
        <v>1</v>
      </c>
      <c r="R132" s="308">
        <v>0.25</v>
      </c>
      <c r="S132" s="54">
        <v>1</v>
      </c>
      <c r="T132" s="308">
        <v>0.25</v>
      </c>
      <c r="U132" s="54">
        <v>1</v>
      </c>
      <c r="V132" s="310">
        <v>0.25</v>
      </c>
      <c r="W132" s="41">
        <v>1</v>
      </c>
      <c r="X132" s="310">
        <v>0.25</v>
      </c>
      <c r="Y132" s="48">
        <v>1</v>
      </c>
      <c r="Z132" s="54">
        <v>0</v>
      </c>
      <c r="AA132" s="54">
        <v>0</v>
      </c>
      <c r="AB132" s="43">
        <v>0</v>
      </c>
      <c r="AC132" s="247">
        <f t="shared" si="46"/>
        <v>1</v>
      </c>
      <c r="AD132" s="337">
        <f t="shared" si="47"/>
        <v>1</v>
      </c>
      <c r="AE132" s="248">
        <f t="shared" si="48"/>
        <v>0</v>
      </c>
      <c r="AF132" s="337">
        <f t="shared" si="49"/>
        <v>0</v>
      </c>
      <c r="AG132" s="248">
        <f t="shared" si="50"/>
        <v>0</v>
      </c>
      <c r="AH132" s="337">
        <f t="shared" si="51"/>
        <v>0</v>
      </c>
      <c r="AI132" s="248">
        <f t="shared" si="52"/>
        <v>0</v>
      </c>
      <c r="AJ132" s="337">
        <f t="shared" si="53"/>
        <v>0</v>
      </c>
      <c r="AK132" s="503">
        <f t="shared" si="54"/>
        <v>0.25</v>
      </c>
      <c r="AL132" s="498">
        <f t="shared" si="55"/>
        <v>0.25</v>
      </c>
      <c r="AM132" s="493">
        <f t="shared" si="56"/>
        <v>0.25</v>
      </c>
      <c r="AN132" s="49">
        <v>0</v>
      </c>
      <c r="AO132" s="54">
        <v>0</v>
      </c>
      <c r="AP132" s="54">
        <v>0</v>
      </c>
      <c r="AQ132" s="116" t="str">
        <f t="shared" si="61"/>
        <v xml:space="preserve"> -</v>
      </c>
      <c r="AR132" s="277" t="str">
        <f t="shared" si="62"/>
        <v xml:space="preserve"> -</v>
      </c>
      <c r="AS132" s="49">
        <v>0</v>
      </c>
      <c r="AT132" s="54">
        <v>0</v>
      </c>
      <c r="AU132" s="54">
        <v>0</v>
      </c>
      <c r="AV132" s="116" t="str">
        <f t="shared" si="63"/>
        <v xml:space="preserve"> -</v>
      </c>
      <c r="AW132" s="277" t="str">
        <f t="shared" si="64"/>
        <v xml:space="preserve"> -</v>
      </c>
      <c r="AX132" s="48">
        <v>0</v>
      </c>
      <c r="AY132" s="54">
        <v>0</v>
      </c>
      <c r="AZ132" s="54">
        <v>0</v>
      </c>
      <c r="BA132" s="116" t="str">
        <f t="shared" si="65"/>
        <v xml:space="preserve"> -</v>
      </c>
      <c r="BB132" s="277" t="str">
        <f t="shared" si="66"/>
        <v xml:space="preserve"> -</v>
      </c>
      <c r="BC132" s="49">
        <v>0</v>
      </c>
      <c r="BD132" s="54">
        <v>0</v>
      </c>
      <c r="BE132" s="54">
        <v>0</v>
      </c>
      <c r="BF132" s="116" t="str">
        <f t="shared" si="67"/>
        <v xml:space="preserve"> -</v>
      </c>
      <c r="BG132" s="277" t="str">
        <f t="shared" si="68"/>
        <v xml:space="preserve"> -</v>
      </c>
      <c r="BH132" s="240">
        <f t="shared" si="69"/>
        <v>0</v>
      </c>
      <c r="BI132" s="236">
        <f t="shared" si="70"/>
        <v>0</v>
      </c>
      <c r="BJ132" s="236">
        <f t="shared" si="71"/>
        <v>0</v>
      </c>
      <c r="BK132" s="381" t="str">
        <f t="shared" si="72"/>
        <v xml:space="preserve"> -</v>
      </c>
      <c r="BL132" s="277" t="str">
        <f t="shared" si="73"/>
        <v xml:space="preserve"> -</v>
      </c>
      <c r="BM132" s="451" t="s">
        <v>1748</v>
      </c>
      <c r="BN132" s="195" t="s">
        <v>1276</v>
      </c>
      <c r="BO132" s="96" t="s">
        <v>95</v>
      </c>
    </row>
    <row r="133" spans="2:67" ht="45.75" customHeight="1" thickBot="1">
      <c r="B133" s="649"/>
      <c r="C133" s="646"/>
      <c r="D133" s="713"/>
      <c r="E133" s="710"/>
      <c r="F133" s="633"/>
      <c r="G133" s="695"/>
      <c r="H133" s="695"/>
      <c r="I133" s="692"/>
      <c r="J133" s="623"/>
      <c r="K133" s="615"/>
      <c r="L133" s="25" t="s">
        <v>585</v>
      </c>
      <c r="M133" s="126" t="s">
        <v>1219</v>
      </c>
      <c r="N133" s="25" t="s">
        <v>1752</v>
      </c>
      <c r="O133" s="38">
        <v>0</v>
      </c>
      <c r="P133" s="98">
        <v>1</v>
      </c>
      <c r="Q133" s="98">
        <v>1</v>
      </c>
      <c r="R133" s="311">
        <f t="shared" si="57"/>
        <v>1</v>
      </c>
      <c r="S133" s="98">
        <v>0</v>
      </c>
      <c r="T133" s="311">
        <f>+S133/P133</f>
        <v>0</v>
      </c>
      <c r="U133" s="98">
        <v>0</v>
      </c>
      <c r="V133" s="312">
        <f>+U133/P133</f>
        <v>0</v>
      </c>
      <c r="W133" s="44">
        <v>0</v>
      </c>
      <c r="X133" s="312">
        <f t="shared" si="60"/>
        <v>0</v>
      </c>
      <c r="Y133" s="50">
        <v>1</v>
      </c>
      <c r="Z133" s="98">
        <v>0</v>
      </c>
      <c r="AA133" s="98">
        <v>0</v>
      </c>
      <c r="AB133" s="66">
        <v>0</v>
      </c>
      <c r="AC133" s="245">
        <f t="shared" si="46"/>
        <v>1</v>
      </c>
      <c r="AD133" s="340">
        <f t="shared" si="47"/>
        <v>1</v>
      </c>
      <c r="AE133" s="246" t="str">
        <f t="shared" si="48"/>
        <v xml:space="preserve"> -</v>
      </c>
      <c r="AF133" s="340" t="str">
        <f t="shared" si="49"/>
        <v xml:space="preserve"> -</v>
      </c>
      <c r="AG133" s="246" t="str">
        <f t="shared" si="50"/>
        <v xml:space="preserve"> -</v>
      </c>
      <c r="AH133" s="340" t="str">
        <f t="shared" si="51"/>
        <v xml:space="preserve"> -</v>
      </c>
      <c r="AI133" s="246" t="str">
        <f t="shared" si="52"/>
        <v xml:space="preserve"> -</v>
      </c>
      <c r="AJ133" s="340" t="str">
        <f t="shared" si="53"/>
        <v xml:space="preserve"> -</v>
      </c>
      <c r="AK133" s="504">
        <f t="shared" ref="AK133" si="87">+SUM(Y133:AB133)/P133</f>
        <v>1</v>
      </c>
      <c r="AL133" s="499">
        <f t="shared" si="55"/>
        <v>1</v>
      </c>
      <c r="AM133" s="494">
        <f t="shared" si="56"/>
        <v>1</v>
      </c>
      <c r="AN133" s="51">
        <v>0</v>
      </c>
      <c r="AO133" s="98">
        <v>0</v>
      </c>
      <c r="AP133" s="98">
        <v>0</v>
      </c>
      <c r="AQ133" s="136" t="str">
        <f t="shared" si="61"/>
        <v xml:space="preserve"> -</v>
      </c>
      <c r="AR133" s="280" t="str">
        <f t="shared" si="62"/>
        <v xml:space="preserve"> -</v>
      </c>
      <c r="AS133" s="51">
        <v>0</v>
      </c>
      <c r="AT133" s="98">
        <v>0</v>
      </c>
      <c r="AU133" s="98">
        <v>0</v>
      </c>
      <c r="AV133" s="136" t="str">
        <f t="shared" si="63"/>
        <v xml:space="preserve"> -</v>
      </c>
      <c r="AW133" s="280" t="str">
        <f t="shared" si="64"/>
        <v xml:space="preserve"> -</v>
      </c>
      <c r="AX133" s="50">
        <v>0</v>
      </c>
      <c r="AY133" s="98">
        <v>0</v>
      </c>
      <c r="AZ133" s="98">
        <v>0</v>
      </c>
      <c r="BA133" s="136" t="str">
        <f t="shared" si="65"/>
        <v xml:space="preserve"> -</v>
      </c>
      <c r="BB133" s="280" t="str">
        <f t="shared" si="66"/>
        <v xml:space="preserve"> -</v>
      </c>
      <c r="BC133" s="51">
        <v>0</v>
      </c>
      <c r="BD133" s="98">
        <v>0</v>
      </c>
      <c r="BE133" s="98">
        <v>0</v>
      </c>
      <c r="BF133" s="136" t="str">
        <f t="shared" si="67"/>
        <v xml:space="preserve"> -</v>
      </c>
      <c r="BG133" s="280" t="str">
        <f t="shared" si="68"/>
        <v xml:space="preserve"> -</v>
      </c>
      <c r="BH133" s="258">
        <f t="shared" si="69"/>
        <v>0</v>
      </c>
      <c r="BI133" s="237">
        <f t="shared" si="70"/>
        <v>0</v>
      </c>
      <c r="BJ133" s="237">
        <f t="shared" si="71"/>
        <v>0</v>
      </c>
      <c r="BK133" s="384" t="str">
        <f t="shared" si="72"/>
        <v xml:space="preserve"> -</v>
      </c>
      <c r="BL133" s="280" t="str">
        <f t="shared" si="73"/>
        <v xml:space="preserve"> -</v>
      </c>
      <c r="BM133" s="453" t="s">
        <v>1498</v>
      </c>
      <c r="BN133" s="196" t="s">
        <v>1276</v>
      </c>
      <c r="BO133" s="97" t="s">
        <v>95</v>
      </c>
    </row>
    <row r="134" spans="2:67" ht="30" customHeight="1">
      <c r="B134" s="649"/>
      <c r="C134" s="646"/>
      <c r="D134" s="713"/>
      <c r="E134" s="710"/>
      <c r="F134" s="633"/>
      <c r="G134" s="695"/>
      <c r="H134" s="695"/>
      <c r="I134" s="692"/>
      <c r="J134" s="624">
        <f>+RESUMEN!J106</f>
        <v>0.6428571428571429</v>
      </c>
      <c r="K134" s="616" t="s">
        <v>614</v>
      </c>
      <c r="L134" s="111" t="s">
        <v>586</v>
      </c>
      <c r="M134" s="127" t="s">
        <v>2019</v>
      </c>
      <c r="N134" s="111" t="s">
        <v>1753</v>
      </c>
      <c r="O134" s="33">
        <v>1</v>
      </c>
      <c r="P134" s="84">
        <v>1</v>
      </c>
      <c r="Q134" s="84">
        <v>1</v>
      </c>
      <c r="R134" s="307">
        <v>0.25</v>
      </c>
      <c r="S134" s="84">
        <v>1</v>
      </c>
      <c r="T134" s="307">
        <v>0.25</v>
      </c>
      <c r="U134" s="84">
        <v>1</v>
      </c>
      <c r="V134" s="309">
        <v>0.25</v>
      </c>
      <c r="W134" s="40">
        <v>1</v>
      </c>
      <c r="X134" s="316">
        <v>0.25</v>
      </c>
      <c r="Y134" s="46">
        <v>1</v>
      </c>
      <c r="Z134" s="84">
        <v>1</v>
      </c>
      <c r="AA134" s="84">
        <v>0</v>
      </c>
      <c r="AB134" s="63">
        <v>0</v>
      </c>
      <c r="AC134" s="341">
        <f t="shared" si="46"/>
        <v>1</v>
      </c>
      <c r="AD134" s="342">
        <f t="shared" si="47"/>
        <v>1</v>
      </c>
      <c r="AE134" s="343">
        <f t="shared" si="48"/>
        <v>1</v>
      </c>
      <c r="AF134" s="342">
        <f t="shared" si="49"/>
        <v>1</v>
      </c>
      <c r="AG134" s="343">
        <f t="shared" si="50"/>
        <v>0</v>
      </c>
      <c r="AH134" s="342">
        <f t="shared" si="51"/>
        <v>0</v>
      </c>
      <c r="AI134" s="343">
        <f t="shared" si="52"/>
        <v>0</v>
      </c>
      <c r="AJ134" s="342">
        <f t="shared" si="53"/>
        <v>0</v>
      </c>
      <c r="AK134" s="505">
        <f t="shared" si="54"/>
        <v>0.5</v>
      </c>
      <c r="AL134" s="500">
        <f t="shared" si="55"/>
        <v>0.5</v>
      </c>
      <c r="AM134" s="495">
        <f t="shared" si="56"/>
        <v>0.5</v>
      </c>
      <c r="AN134" s="46">
        <v>279000</v>
      </c>
      <c r="AO134" s="84">
        <v>206001</v>
      </c>
      <c r="AP134" s="84">
        <v>0</v>
      </c>
      <c r="AQ134" s="135">
        <f t="shared" si="61"/>
        <v>0.73835483870967744</v>
      </c>
      <c r="AR134" s="283" t="str">
        <f t="shared" si="62"/>
        <v xml:space="preserve"> -</v>
      </c>
      <c r="AS134" s="47">
        <v>340000</v>
      </c>
      <c r="AT134" s="84">
        <v>299967</v>
      </c>
      <c r="AU134" s="84">
        <v>0</v>
      </c>
      <c r="AV134" s="135">
        <f t="shared" si="63"/>
        <v>0.88225588235294117</v>
      </c>
      <c r="AW134" s="283" t="str">
        <f t="shared" si="64"/>
        <v xml:space="preserve"> -</v>
      </c>
      <c r="AX134" s="46">
        <v>2000555</v>
      </c>
      <c r="AY134" s="84">
        <v>0</v>
      </c>
      <c r="AZ134" s="84">
        <v>0</v>
      </c>
      <c r="BA134" s="135">
        <f t="shared" si="65"/>
        <v>0</v>
      </c>
      <c r="BB134" s="283" t="str">
        <f t="shared" si="66"/>
        <v xml:space="preserve"> -</v>
      </c>
      <c r="BC134" s="47">
        <v>2045000</v>
      </c>
      <c r="BD134" s="84">
        <v>0</v>
      </c>
      <c r="BE134" s="84">
        <v>0</v>
      </c>
      <c r="BF134" s="135">
        <f t="shared" si="67"/>
        <v>0</v>
      </c>
      <c r="BG134" s="283" t="str">
        <f t="shared" si="68"/>
        <v xml:space="preserve"> -</v>
      </c>
      <c r="BH134" s="238">
        <f t="shared" si="69"/>
        <v>4664555</v>
      </c>
      <c r="BI134" s="239">
        <f t="shared" si="70"/>
        <v>505968</v>
      </c>
      <c r="BJ134" s="239">
        <f t="shared" si="71"/>
        <v>0</v>
      </c>
      <c r="BK134" s="380">
        <f t="shared" si="72"/>
        <v>0.10847079732150226</v>
      </c>
      <c r="BL134" s="283" t="str">
        <f t="shared" si="73"/>
        <v xml:space="preserve"> -</v>
      </c>
      <c r="BM134" s="454" t="s">
        <v>1498</v>
      </c>
      <c r="BN134" s="197" t="s">
        <v>1276</v>
      </c>
      <c r="BO134" s="69" t="s">
        <v>95</v>
      </c>
    </row>
    <row r="135" spans="2:67" ht="30" customHeight="1">
      <c r="B135" s="649"/>
      <c r="C135" s="646"/>
      <c r="D135" s="713"/>
      <c r="E135" s="710"/>
      <c r="F135" s="633"/>
      <c r="G135" s="695"/>
      <c r="H135" s="695"/>
      <c r="I135" s="692"/>
      <c r="J135" s="622"/>
      <c r="K135" s="614"/>
      <c r="L135" s="110" t="s">
        <v>587</v>
      </c>
      <c r="M135" s="122" t="s">
        <v>2020</v>
      </c>
      <c r="N135" s="110" t="s">
        <v>1754</v>
      </c>
      <c r="O135" s="34">
        <v>0</v>
      </c>
      <c r="P135" s="54">
        <v>1</v>
      </c>
      <c r="Q135" s="54">
        <v>1</v>
      </c>
      <c r="R135" s="308">
        <v>0.25</v>
      </c>
      <c r="S135" s="54">
        <v>1</v>
      </c>
      <c r="T135" s="308">
        <v>0.25</v>
      </c>
      <c r="U135" s="54">
        <v>1</v>
      </c>
      <c r="V135" s="310">
        <v>0.25</v>
      </c>
      <c r="W135" s="41">
        <v>1</v>
      </c>
      <c r="X135" s="317">
        <v>0.25</v>
      </c>
      <c r="Y135" s="48">
        <v>1</v>
      </c>
      <c r="Z135" s="54">
        <v>1</v>
      </c>
      <c r="AA135" s="54">
        <v>0</v>
      </c>
      <c r="AB135" s="43">
        <v>0</v>
      </c>
      <c r="AC135" s="247">
        <f t="shared" si="46"/>
        <v>1</v>
      </c>
      <c r="AD135" s="337">
        <f t="shared" si="47"/>
        <v>1</v>
      </c>
      <c r="AE135" s="248">
        <f t="shared" si="48"/>
        <v>1</v>
      </c>
      <c r="AF135" s="337">
        <f t="shared" si="49"/>
        <v>1</v>
      </c>
      <c r="AG135" s="248">
        <f t="shared" si="50"/>
        <v>0</v>
      </c>
      <c r="AH135" s="337">
        <f t="shared" si="51"/>
        <v>0</v>
      </c>
      <c r="AI135" s="248">
        <f t="shared" si="52"/>
        <v>0</v>
      </c>
      <c r="AJ135" s="337">
        <f t="shared" si="53"/>
        <v>0</v>
      </c>
      <c r="AK135" s="503">
        <f>+AVERAGE(Y135:AB135)/P135</f>
        <v>0.5</v>
      </c>
      <c r="AL135" s="498">
        <f t="shared" si="55"/>
        <v>0.5</v>
      </c>
      <c r="AM135" s="493">
        <f t="shared" si="56"/>
        <v>0.5</v>
      </c>
      <c r="AN135" s="48">
        <v>13000</v>
      </c>
      <c r="AO135" s="54">
        <v>12926</v>
      </c>
      <c r="AP135" s="54">
        <v>0</v>
      </c>
      <c r="AQ135" s="116">
        <f t="shared" si="61"/>
        <v>0.99430769230769234</v>
      </c>
      <c r="AR135" s="277" t="str">
        <f t="shared" si="62"/>
        <v xml:space="preserve"> -</v>
      </c>
      <c r="AS135" s="49">
        <v>20000</v>
      </c>
      <c r="AT135" s="54">
        <v>12800</v>
      </c>
      <c r="AU135" s="54">
        <v>0</v>
      </c>
      <c r="AV135" s="116">
        <f t="shared" si="63"/>
        <v>0.64</v>
      </c>
      <c r="AW135" s="277" t="str">
        <f t="shared" si="64"/>
        <v xml:space="preserve"> -</v>
      </c>
      <c r="AX135" s="48">
        <v>100000</v>
      </c>
      <c r="AY135" s="54">
        <v>0</v>
      </c>
      <c r="AZ135" s="54">
        <v>0</v>
      </c>
      <c r="BA135" s="116">
        <f t="shared" si="65"/>
        <v>0</v>
      </c>
      <c r="BB135" s="277" t="str">
        <f t="shared" si="66"/>
        <v xml:space="preserve"> -</v>
      </c>
      <c r="BC135" s="49">
        <v>100000</v>
      </c>
      <c r="BD135" s="54">
        <v>0</v>
      </c>
      <c r="BE135" s="54">
        <v>0</v>
      </c>
      <c r="BF135" s="116">
        <f t="shared" si="67"/>
        <v>0</v>
      </c>
      <c r="BG135" s="277" t="str">
        <f t="shared" si="68"/>
        <v xml:space="preserve"> -</v>
      </c>
      <c r="BH135" s="240">
        <f t="shared" si="69"/>
        <v>233000</v>
      </c>
      <c r="BI135" s="236">
        <f t="shared" si="70"/>
        <v>25726</v>
      </c>
      <c r="BJ135" s="236">
        <f t="shared" si="71"/>
        <v>0</v>
      </c>
      <c r="BK135" s="381">
        <f t="shared" si="72"/>
        <v>0.11041201716738197</v>
      </c>
      <c r="BL135" s="277" t="str">
        <f t="shared" si="73"/>
        <v xml:space="preserve"> -</v>
      </c>
      <c r="BM135" s="451" t="s">
        <v>1498</v>
      </c>
      <c r="BN135" s="195" t="s">
        <v>1276</v>
      </c>
      <c r="BO135" s="96" t="s">
        <v>95</v>
      </c>
    </row>
    <row r="136" spans="2:67" ht="30" customHeight="1">
      <c r="B136" s="649"/>
      <c r="C136" s="646"/>
      <c r="D136" s="713"/>
      <c r="E136" s="710"/>
      <c r="F136" s="633"/>
      <c r="G136" s="695"/>
      <c r="H136" s="695"/>
      <c r="I136" s="692"/>
      <c r="J136" s="622"/>
      <c r="K136" s="614"/>
      <c r="L136" s="110" t="s">
        <v>588</v>
      </c>
      <c r="M136" s="122" t="s">
        <v>2021</v>
      </c>
      <c r="N136" s="110" t="s">
        <v>1755</v>
      </c>
      <c r="O136" s="34">
        <v>0</v>
      </c>
      <c r="P136" s="54">
        <v>1</v>
      </c>
      <c r="Q136" s="54">
        <v>1</v>
      </c>
      <c r="R136" s="308">
        <v>0.25</v>
      </c>
      <c r="S136" s="54">
        <v>1</v>
      </c>
      <c r="T136" s="308">
        <v>0.25</v>
      </c>
      <c r="U136" s="54">
        <v>1</v>
      </c>
      <c r="V136" s="310">
        <v>0.25</v>
      </c>
      <c r="W136" s="41">
        <v>1</v>
      </c>
      <c r="X136" s="317">
        <v>0.25</v>
      </c>
      <c r="Y136" s="48">
        <v>1</v>
      </c>
      <c r="Z136" s="54">
        <v>1</v>
      </c>
      <c r="AA136" s="54">
        <v>0</v>
      </c>
      <c r="AB136" s="43">
        <v>0</v>
      </c>
      <c r="AC136" s="247">
        <f t="shared" si="46"/>
        <v>1</v>
      </c>
      <c r="AD136" s="337">
        <f t="shared" si="47"/>
        <v>1</v>
      </c>
      <c r="AE136" s="248">
        <f t="shared" si="48"/>
        <v>1</v>
      </c>
      <c r="AF136" s="337">
        <f t="shared" si="49"/>
        <v>1</v>
      </c>
      <c r="AG136" s="248">
        <f t="shared" si="50"/>
        <v>0</v>
      </c>
      <c r="AH136" s="337">
        <f t="shared" si="51"/>
        <v>0</v>
      </c>
      <c r="AI136" s="248">
        <f t="shared" si="52"/>
        <v>0</v>
      </c>
      <c r="AJ136" s="337">
        <f t="shared" si="53"/>
        <v>0</v>
      </c>
      <c r="AK136" s="503">
        <f t="shared" si="54"/>
        <v>0.5</v>
      </c>
      <c r="AL136" s="498">
        <f t="shared" si="55"/>
        <v>0.5</v>
      </c>
      <c r="AM136" s="493">
        <f t="shared" si="56"/>
        <v>0.5</v>
      </c>
      <c r="AN136" s="48">
        <v>87000</v>
      </c>
      <c r="AO136" s="54">
        <v>51280</v>
      </c>
      <c r="AP136" s="54">
        <v>0</v>
      </c>
      <c r="AQ136" s="116">
        <f t="shared" si="61"/>
        <v>0.58942528735632183</v>
      </c>
      <c r="AR136" s="277" t="str">
        <f t="shared" si="62"/>
        <v xml:space="preserve"> -</v>
      </c>
      <c r="AS136" s="49">
        <v>80000</v>
      </c>
      <c r="AT136" s="54">
        <v>61521</v>
      </c>
      <c r="AU136" s="54">
        <v>0</v>
      </c>
      <c r="AV136" s="116">
        <f t="shared" si="63"/>
        <v>0.76901249999999999</v>
      </c>
      <c r="AW136" s="277" t="str">
        <f t="shared" si="64"/>
        <v xml:space="preserve"> -</v>
      </c>
      <c r="AX136" s="48">
        <v>600000</v>
      </c>
      <c r="AY136" s="54">
        <v>0</v>
      </c>
      <c r="AZ136" s="54">
        <v>0</v>
      </c>
      <c r="BA136" s="116">
        <f t="shared" si="65"/>
        <v>0</v>
      </c>
      <c r="BB136" s="277" t="str">
        <f t="shared" si="66"/>
        <v xml:space="preserve"> -</v>
      </c>
      <c r="BC136" s="49">
        <v>600000</v>
      </c>
      <c r="BD136" s="54">
        <v>0</v>
      </c>
      <c r="BE136" s="54">
        <v>0</v>
      </c>
      <c r="BF136" s="116">
        <f t="shared" si="67"/>
        <v>0</v>
      </c>
      <c r="BG136" s="277" t="str">
        <f t="shared" si="68"/>
        <v xml:space="preserve"> -</v>
      </c>
      <c r="BH136" s="240">
        <f t="shared" si="69"/>
        <v>1367000</v>
      </c>
      <c r="BI136" s="236">
        <f t="shared" si="70"/>
        <v>112801</v>
      </c>
      <c r="BJ136" s="236">
        <f t="shared" si="71"/>
        <v>0</v>
      </c>
      <c r="BK136" s="381">
        <f t="shared" si="72"/>
        <v>8.2517190929041695E-2</v>
      </c>
      <c r="BL136" s="277" t="str">
        <f t="shared" si="73"/>
        <v xml:space="preserve"> -</v>
      </c>
      <c r="BM136" s="451" t="s">
        <v>1498</v>
      </c>
      <c r="BN136" s="195" t="s">
        <v>1276</v>
      </c>
      <c r="BO136" s="96" t="s">
        <v>95</v>
      </c>
    </row>
    <row r="137" spans="2:67" ht="30" customHeight="1">
      <c r="B137" s="649"/>
      <c r="C137" s="646"/>
      <c r="D137" s="713"/>
      <c r="E137" s="710"/>
      <c r="F137" s="633"/>
      <c r="G137" s="695"/>
      <c r="H137" s="695"/>
      <c r="I137" s="692"/>
      <c r="J137" s="622"/>
      <c r="K137" s="614"/>
      <c r="L137" s="110" t="s">
        <v>589</v>
      </c>
      <c r="M137" s="122" t="s">
        <v>2022</v>
      </c>
      <c r="N137" s="142" t="s">
        <v>1756</v>
      </c>
      <c r="O137" s="34">
        <v>0</v>
      </c>
      <c r="P137" s="54">
        <v>1</v>
      </c>
      <c r="Q137" s="54">
        <v>1</v>
      </c>
      <c r="R137" s="308">
        <f t="shared" si="57"/>
        <v>1</v>
      </c>
      <c r="S137" s="54">
        <v>1</v>
      </c>
      <c r="T137" s="308">
        <f>+S137/P137</f>
        <v>1</v>
      </c>
      <c r="U137" s="54">
        <v>1</v>
      </c>
      <c r="V137" s="310">
        <f>+U137/P137</f>
        <v>1</v>
      </c>
      <c r="W137" s="41">
        <v>1</v>
      </c>
      <c r="X137" s="317">
        <f t="shared" si="60"/>
        <v>1</v>
      </c>
      <c r="Y137" s="48">
        <v>1</v>
      </c>
      <c r="Z137" s="54">
        <v>0</v>
      </c>
      <c r="AA137" s="54">
        <v>0</v>
      </c>
      <c r="AB137" s="43">
        <v>0</v>
      </c>
      <c r="AC137" s="247">
        <f t="shared" si="46"/>
        <v>1</v>
      </c>
      <c r="AD137" s="337">
        <f t="shared" si="47"/>
        <v>1</v>
      </c>
      <c r="AE137" s="248">
        <f t="shared" si="48"/>
        <v>0</v>
      </c>
      <c r="AF137" s="337">
        <f t="shared" si="49"/>
        <v>0</v>
      </c>
      <c r="AG137" s="248">
        <f t="shared" si="50"/>
        <v>0</v>
      </c>
      <c r="AH137" s="337">
        <f t="shared" si="51"/>
        <v>0</v>
      </c>
      <c r="AI137" s="248">
        <f t="shared" si="52"/>
        <v>0</v>
      </c>
      <c r="AJ137" s="337">
        <f t="shared" si="53"/>
        <v>0</v>
      </c>
      <c r="AK137" s="503">
        <f t="shared" ref="AK137:AK138" si="88">+SUM(Y137:AB137)/P137</f>
        <v>1</v>
      </c>
      <c r="AL137" s="498">
        <f t="shared" si="55"/>
        <v>1</v>
      </c>
      <c r="AM137" s="493">
        <f t="shared" si="56"/>
        <v>1</v>
      </c>
      <c r="AN137" s="48">
        <v>69000</v>
      </c>
      <c r="AO137" s="54">
        <v>65673</v>
      </c>
      <c r="AP137" s="54">
        <v>0</v>
      </c>
      <c r="AQ137" s="116">
        <f t="shared" si="61"/>
        <v>0.95178260869565212</v>
      </c>
      <c r="AR137" s="277" t="str">
        <f t="shared" si="62"/>
        <v xml:space="preserve"> -</v>
      </c>
      <c r="AS137" s="49">
        <v>80000</v>
      </c>
      <c r="AT137" s="54">
        <v>0</v>
      </c>
      <c r="AU137" s="54">
        <v>0</v>
      </c>
      <c r="AV137" s="116">
        <f t="shared" si="63"/>
        <v>0</v>
      </c>
      <c r="AW137" s="277" t="str">
        <f t="shared" si="64"/>
        <v xml:space="preserve"> -</v>
      </c>
      <c r="AX137" s="48">
        <v>0</v>
      </c>
      <c r="AY137" s="54">
        <v>0</v>
      </c>
      <c r="AZ137" s="54">
        <v>0</v>
      </c>
      <c r="BA137" s="116" t="str">
        <f t="shared" si="65"/>
        <v xml:space="preserve"> -</v>
      </c>
      <c r="BB137" s="277" t="str">
        <f t="shared" si="66"/>
        <v xml:space="preserve"> -</v>
      </c>
      <c r="BC137" s="49">
        <v>0</v>
      </c>
      <c r="BD137" s="54">
        <v>0</v>
      </c>
      <c r="BE137" s="54">
        <v>0</v>
      </c>
      <c r="BF137" s="116" t="str">
        <f t="shared" si="67"/>
        <v xml:space="preserve"> -</v>
      </c>
      <c r="BG137" s="277" t="str">
        <f t="shared" si="68"/>
        <v xml:space="preserve"> -</v>
      </c>
      <c r="BH137" s="240">
        <f t="shared" si="69"/>
        <v>149000</v>
      </c>
      <c r="BI137" s="236">
        <f t="shared" si="70"/>
        <v>65673</v>
      </c>
      <c r="BJ137" s="236">
        <f t="shared" si="71"/>
        <v>0</v>
      </c>
      <c r="BK137" s="381">
        <f t="shared" si="72"/>
        <v>0.44075838926174499</v>
      </c>
      <c r="BL137" s="277" t="str">
        <f t="shared" si="73"/>
        <v xml:space="preserve"> -</v>
      </c>
      <c r="BM137" s="451" t="s">
        <v>1748</v>
      </c>
      <c r="BN137" s="195" t="s">
        <v>1276</v>
      </c>
      <c r="BO137" s="96" t="s">
        <v>95</v>
      </c>
    </row>
    <row r="138" spans="2:67" ht="45.75" customHeight="1">
      <c r="B138" s="649"/>
      <c r="C138" s="646"/>
      <c r="D138" s="713"/>
      <c r="E138" s="710"/>
      <c r="F138" s="633"/>
      <c r="G138" s="695"/>
      <c r="H138" s="695"/>
      <c r="I138" s="692"/>
      <c r="J138" s="622"/>
      <c r="K138" s="614"/>
      <c r="L138" s="23" t="s">
        <v>584</v>
      </c>
      <c r="M138" s="123" t="s">
        <v>1219</v>
      </c>
      <c r="N138" s="23" t="s">
        <v>1757</v>
      </c>
      <c r="O138" s="34">
        <v>0</v>
      </c>
      <c r="P138" s="54">
        <v>1</v>
      </c>
      <c r="Q138" s="54">
        <v>0</v>
      </c>
      <c r="R138" s="308">
        <f t="shared" si="57"/>
        <v>0</v>
      </c>
      <c r="S138" s="54">
        <v>1</v>
      </c>
      <c r="T138" s="308">
        <f>+S138/P138</f>
        <v>1</v>
      </c>
      <c r="U138" s="54">
        <v>0</v>
      </c>
      <c r="V138" s="310">
        <f>+U138/P138</f>
        <v>0</v>
      </c>
      <c r="W138" s="41">
        <v>0</v>
      </c>
      <c r="X138" s="317">
        <f t="shared" si="60"/>
        <v>0</v>
      </c>
      <c r="Y138" s="48">
        <v>1</v>
      </c>
      <c r="Z138" s="54">
        <v>1</v>
      </c>
      <c r="AA138" s="54">
        <v>0</v>
      </c>
      <c r="AB138" s="43">
        <v>0</v>
      </c>
      <c r="AC138" s="247" t="str">
        <f t="shared" si="46"/>
        <v xml:space="preserve"> -</v>
      </c>
      <c r="AD138" s="337" t="str">
        <f t="shared" si="47"/>
        <v xml:space="preserve"> -</v>
      </c>
      <c r="AE138" s="248">
        <f t="shared" si="48"/>
        <v>1</v>
      </c>
      <c r="AF138" s="337">
        <f t="shared" si="49"/>
        <v>1</v>
      </c>
      <c r="AG138" s="248" t="str">
        <f t="shared" si="50"/>
        <v xml:space="preserve"> -</v>
      </c>
      <c r="AH138" s="337" t="str">
        <f t="shared" si="51"/>
        <v xml:space="preserve"> -</v>
      </c>
      <c r="AI138" s="248" t="str">
        <f t="shared" si="52"/>
        <v xml:space="preserve"> -</v>
      </c>
      <c r="AJ138" s="337" t="str">
        <f t="shared" si="53"/>
        <v xml:space="preserve"> -</v>
      </c>
      <c r="AK138" s="503">
        <f t="shared" si="88"/>
        <v>2</v>
      </c>
      <c r="AL138" s="498">
        <f t="shared" si="55"/>
        <v>1</v>
      </c>
      <c r="AM138" s="493">
        <f t="shared" si="56"/>
        <v>1</v>
      </c>
      <c r="AN138" s="48">
        <v>0</v>
      </c>
      <c r="AO138" s="54">
        <v>0</v>
      </c>
      <c r="AP138" s="54">
        <v>0</v>
      </c>
      <c r="AQ138" s="116" t="str">
        <f t="shared" si="61"/>
        <v xml:space="preserve"> -</v>
      </c>
      <c r="AR138" s="277" t="str">
        <f t="shared" si="62"/>
        <v xml:space="preserve"> -</v>
      </c>
      <c r="AS138" s="49">
        <v>200000</v>
      </c>
      <c r="AT138" s="54">
        <v>115440</v>
      </c>
      <c r="AU138" s="54">
        <v>0</v>
      </c>
      <c r="AV138" s="116">
        <f t="shared" si="63"/>
        <v>0.57720000000000005</v>
      </c>
      <c r="AW138" s="277" t="str">
        <f t="shared" si="64"/>
        <v xml:space="preserve"> -</v>
      </c>
      <c r="AX138" s="48">
        <v>0</v>
      </c>
      <c r="AY138" s="54">
        <v>0</v>
      </c>
      <c r="AZ138" s="54">
        <v>0</v>
      </c>
      <c r="BA138" s="116" t="str">
        <f t="shared" si="65"/>
        <v xml:space="preserve"> -</v>
      </c>
      <c r="BB138" s="277" t="str">
        <f t="shared" si="66"/>
        <v xml:space="preserve"> -</v>
      </c>
      <c r="BC138" s="49">
        <v>0</v>
      </c>
      <c r="BD138" s="54">
        <v>0</v>
      </c>
      <c r="BE138" s="54">
        <v>0</v>
      </c>
      <c r="BF138" s="116" t="str">
        <f t="shared" si="67"/>
        <v xml:space="preserve"> -</v>
      </c>
      <c r="BG138" s="277" t="str">
        <f t="shared" si="68"/>
        <v xml:space="preserve"> -</v>
      </c>
      <c r="BH138" s="240">
        <f t="shared" si="69"/>
        <v>200000</v>
      </c>
      <c r="BI138" s="236">
        <f t="shared" si="70"/>
        <v>115440</v>
      </c>
      <c r="BJ138" s="236">
        <f t="shared" si="71"/>
        <v>0</v>
      </c>
      <c r="BK138" s="381">
        <f t="shared" si="72"/>
        <v>0.57720000000000005</v>
      </c>
      <c r="BL138" s="277" t="str">
        <f t="shared" si="73"/>
        <v xml:space="preserve"> -</v>
      </c>
      <c r="BM138" s="451" t="s">
        <v>1748</v>
      </c>
      <c r="BN138" s="195" t="s">
        <v>1276</v>
      </c>
      <c r="BO138" s="96" t="s">
        <v>95</v>
      </c>
    </row>
    <row r="139" spans="2:67" ht="30" customHeight="1">
      <c r="B139" s="649"/>
      <c r="C139" s="646"/>
      <c r="D139" s="713"/>
      <c r="E139" s="710"/>
      <c r="F139" s="633"/>
      <c r="G139" s="695"/>
      <c r="H139" s="695"/>
      <c r="I139" s="692"/>
      <c r="J139" s="622"/>
      <c r="K139" s="614"/>
      <c r="L139" s="23" t="s">
        <v>693</v>
      </c>
      <c r="M139" s="123" t="s">
        <v>2023</v>
      </c>
      <c r="N139" s="23" t="s">
        <v>1758</v>
      </c>
      <c r="O139" s="34">
        <v>0</v>
      </c>
      <c r="P139" s="54">
        <v>1</v>
      </c>
      <c r="Q139" s="54">
        <v>1</v>
      </c>
      <c r="R139" s="308">
        <v>0.25</v>
      </c>
      <c r="S139" s="54">
        <v>1</v>
      </c>
      <c r="T139" s="308">
        <v>0.25</v>
      </c>
      <c r="U139" s="54">
        <v>1</v>
      </c>
      <c r="V139" s="310">
        <v>0.25</v>
      </c>
      <c r="W139" s="41">
        <v>1</v>
      </c>
      <c r="X139" s="317">
        <v>0.25</v>
      </c>
      <c r="Y139" s="48">
        <v>1</v>
      </c>
      <c r="Z139" s="54">
        <v>1</v>
      </c>
      <c r="AA139" s="54">
        <v>0</v>
      </c>
      <c r="AB139" s="43">
        <v>0</v>
      </c>
      <c r="AC139" s="247">
        <f t="shared" si="46"/>
        <v>1</v>
      </c>
      <c r="AD139" s="337">
        <f t="shared" si="47"/>
        <v>1</v>
      </c>
      <c r="AE139" s="248">
        <f t="shared" si="48"/>
        <v>1</v>
      </c>
      <c r="AF139" s="337">
        <f t="shared" si="49"/>
        <v>1</v>
      </c>
      <c r="AG139" s="248">
        <f t="shared" si="50"/>
        <v>0</v>
      </c>
      <c r="AH139" s="337">
        <f t="shared" si="51"/>
        <v>0</v>
      </c>
      <c r="AI139" s="248">
        <f t="shared" si="52"/>
        <v>0</v>
      </c>
      <c r="AJ139" s="337">
        <f t="shared" si="53"/>
        <v>0</v>
      </c>
      <c r="AK139" s="503">
        <f>+AVERAGE(Y139:AB139)/P139</f>
        <v>0.5</v>
      </c>
      <c r="AL139" s="498">
        <f t="shared" si="55"/>
        <v>0.5</v>
      </c>
      <c r="AM139" s="493">
        <f t="shared" si="56"/>
        <v>0.5</v>
      </c>
      <c r="AN139" s="48">
        <v>43000</v>
      </c>
      <c r="AO139" s="54">
        <v>37280</v>
      </c>
      <c r="AP139" s="54">
        <v>0</v>
      </c>
      <c r="AQ139" s="116">
        <f t="shared" si="61"/>
        <v>0.86697674418604653</v>
      </c>
      <c r="AR139" s="277" t="str">
        <f t="shared" si="62"/>
        <v xml:space="preserve"> -</v>
      </c>
      <c r="AS139" s="49">
        <v>168434</v>
      </c>
      <c r="AT139" s="54">
        <v>103920</v>
      </c>
      <c r="AU139" s="54">
        <v>0</v>
      </c>
      <c r="AV139" s="116">
        <f t="shared" si="63"/>
        <v>0.61697756984931784</v>
      </c>
      <c r="AW139" s="277" t="str">
        <f t="shared" si="64"/>
        <v xml:space="preserve"> -</v>
      </c>
      <c r="AX139" s="48">
        <v>700000</v>
      </c>
      <c r="AY139" s="54">
        <v>0</v>
      </c>
      <c r="AZ139" s="54">
        <v>0</v>
      </c>
      <c r="BA139" s="116">
        <f t="shared" si="65"/>
        <v>0</v>
      </c>
      <c r="BB139" s="277" t="str">
        <f t="shared" si="66"/>
        <v xml:space="preserve"> -</v>
      </c>
      <c r="BC139" s="49">
        <v>700000</v>
      </c>
      <c r="BD139" s="54">
        <v>0</v>
      </c>
      <c r="BE139" s="54">
        <v>0</v>
      </c>
      <c r="BF139" s="116">
        <f t="shared" si="67"/>
        <v>0</v>
      </c>
      <c r="BG139" s="277" t="str">
        <f t="shared" si="68"/>
        <v xml:space="preserve"> -</v>
      </c>
      <c r="BH139" s="240">
        <f t="shared" si="69"/>
        <v>1611434</v>
      </c>
      <c r="BI139" s="236">
        <f t="shared" si="70"/>
        <v>141200</v>
      </c>
      <c r="BJ139" s="236">
        <f t="shared" si="71"/>
        <v>0</v>
      </c>
      <c r="BK139" s="381">
        <f t="shared" si="72"/>
        <v>8.7623818288555408E-2</v>
      </c>
      <c r="BL139" s="277" t="str">
        <f t="shared" si="73"/>
        <v xml:space="preserve"> -</v>
      </c>
      <c r="BM139" s="451" t="s">
        <v>1498</v>
      </c>
      <c r="BN139" s="195" t="s">
        <v>1276</v>
      </c>
      <c r="BO139" s="96" t="s">
        <v>95</v>
      </c>
    </row>
    <row r="140" spans="2:67" ht="30" customHeight="1" thickBot="1">
      <c r="B140" s="649"/>
      <c r="C140" s="646"/>
      <c r="D140" s="713"/>
      <c r="E140" s="710"/>
      <c r="F140" s="633"/>
      <c r="G140" s="695"/>
      <c r="H140" s="695"/>
      <c r="I140" s="692"/>
      <c r="J140" s="625"/>
      <c r="K140" s="617"/>
      <c r="L140" s="26" t="s">
        <v>694</v>
      </c>
      <c r="M140" s="131" t="s">
        <v>2024</v>
      </c>
      <c r="N140" s="26" t="s">
        <v>1759</v>
      </c>
      <c r="O140" s="39">
        <v>0</v>
      </c>
      <c r="P140" s="86">
        <v>1</v>
      </c>
      <c r="Q140" s="86">
        <v>1</v>
      </c>
      <c r="R140" s="318">
        <v>0.25</v>
      </c>
      <c r="S140" s="86">
        <v>1</v>
      </c>
      <c r="T140" s="318">
        <v>0.25</v>
      </c>
      <c r="U140" s="86">
        <v>1</v>
      </c>
      <c r="V140" s="319">
        <v>0.25</v>
      </c>
      <c r="W140" s="45">
        <v>1</v>
      </c>
      <c r="X140" s="320">
        <v>0.25</v>
      </c>
      <c r="Y140" s="56">
        <v>1</v>
      </c>
      <c r="Z140" s="86">
        <v>1</v>
      </c>
      <c r="AA140" s="86">
        <v>0</v>
      </c>
      <c r="AB140" s="64">
        <v>0</v>
      </c>
      <c r="AC140" s="338">
        <f t="shared" ref="AC140:AC203" si="89">IF(Q140=0," -",Y140/Q140)</f>
        <v>1</v>
      </c>
      <c r="AD140" s="339">
        <f t="shared" ref="AD140:AD203" si="90">IF(Q140=0," -",IF(AC140&gt;100%,100%,AC140))</f>
        <v>1</v>
      </c>
      <c r="AE140" s="268">
        <f t="shared" ref="AE140:AE203" si="91">IF(S140=0," -",Z140/S140)</f>
        <v>1</v>
      </c>
      <c r="AF140" s="339">
        <f t="shared" ref="AF140:AF203" si="92">IF(S140=0," -",IF(AE140&gt;100%,100%,AE140))</f>
        <v>1</v>
      </c>
      <c r="AG140" s="268">
        <f t="shared" ref="AG140:AG203" si="93">IF(U140=0," -",AA140/U140)</f>
        <v>0</v>
      </c>
      <c r="AH140" s="339">
        <f t="shared" ref="AH140:AH203" si="94">IF(U140=0," -",IF(AG140&gt;100%,100%,AG140))</f>
        <v>0</v>
      </c>
      <c r="AI140" s="268">
        <f t="shared" ref="AI140:AI203" si="95">IF(W140=0," -",AB140/W140)</f>
        <v>0</v>
      </c>
      <c r="AJ140" s="339">
        <f t="shared" ref="AJ140:AJ203" si="96">IF(W140=0," -",IF(AI140&gt;100%,100%,AI140))</f>
        <v>0</v>
      </c>
      <c r="AK140" s="506">
        <f>+AVERAGE(Y140:AB140)/P140</f>
        <v>0.5</v>
      </c>
      <c r="AL140" s="501">
        <f t="shared" ref="AL140:AL203" si="97">+IF(AK140&gt;100%,100%,AK140)</f>
        <v>0.5</v>
      </c>
      <c r="AM140" s="496">
        <f t="shared" ref="AM140:AM203" si="98">+AL140</f>
        <v>0.5</v>
      </c>
      <c r="AN140" s="56">
        <v>34000</v>
      </c>
      <c r="AO140" s="86">
        <v>31680</v>
      </c>
      <c r="AP140" s="86">
        <v>0</v>
      </c>
      <c r="AQ140" s="137">
        <f t="shared" si="61"/>
        <v>0.93176470588235294</v>
      </c>
      <c r="AR140" s="284" t="str">
        <f t="shared" si="62"/>
        <v xml:space="preserve"> -</v>
      </c>
      <c r="AS140" s="57">
        <v>50000</v>
      </c>
      <c r="AT140" s="86">
        <v>22080</v>
      </c>
      <c r="AU140" s="86">
        <v>0</v>
      </c>
      <c r="AV140" s="137">
        <f t="shared" si="63"/>
        <v>0.44159999999999999</v>
      </c>
      <c r="AW140" s="284" t="str">
        <f t="shared" si="64"/>
        <v xml:space="preserve"> -</v>
      </c>
      <c r="AX140" s="56">
        <v>300000</v>
      </c>
      <c r="AY140" s="86">
        <v>0</v>
      </c>
      <c r="AZ140" s="86">
        <v>0</v>
      </c>
      <c r="BA140" s="137">
        <f t="shared" si="65"/>
        <v>0</v>
      </c>
      <c r="BB140" s="284" t="str">
        <f t="shared" si="66"/>
        <v xml:space="preserve"> -</v>
      </c>
      <c r="BC140" s="57">
        <v>300000</v>
      </c>
      <c r="BD140" s="86">
        <v>0</v>
      </c>
      <c r="BE140" s="86">
        <v>0</v>
      </c>
      <c r="BF140" s="137">
        <f t="shared" si="67"/>
        <v>0</v>
      </c>
      <c r="BG140" s="284" t="str">
        <f t="shared" si="68"/>
        <v xml:space="preserve"> -</v>
      </c>
      <c r="BH140" s="241">
        <f t="shared" si="69"/>
        <v>684000</v>
      </c>
      <c r="BI140" s="242">
        <f t="shared" si="70"/>
        <v>53760</v>
      </c>
      <c r="BJ140" s="242">
        <f t="shared" si="71"/>
        <v>0</v>
      </c>
      <c r="BK140" s="382">
        <f t="shared" si="72"/>
        <v>7.8596491228070178E-2</v>
      </c>
      <c r="BL140" s="284" t="str">
        <f t="shared" si="73"/>
        <v xml:space="preserve"> -</v>
      </c>
      <c r="BM140" s="452" t="s">
        <v>1498</v>
      </c>
      <c r="BN140" s="198" t="s">
        <v>1276</v>
      </c>
      <c r="BO140" s="100" t="s">
        <v>95</v>
      </c>
    </row>
    <row r="141" spans="2:67" ht="30" customHeight="1">
      <c r="B141" s="649"/>
      <c r="C141" s="646"/>
      <c r="D141" s="713"/>
      <c r="E141" s="710"/>
      <c r="F141" s="633"/>
      <c r="G141" s="695"/>
      <c r="H141" s="695"/>
      <c r="I141" s="692"/>
      <c r="J141" s="621">
        <f>+RESUMEN!J107</f>
        <v>0.29166666666666669</v>
      </c>
      <c r="K141" s="613" t="s">
        <v>615</v>
      </c>
      <c r="L141" s="120" t="s">
        <v>590</v>
      </c>
      <c r="M141" s="325" t="s">
        <v>2025</v>
      </c>
      <c r="N141" s="120" t="s">
        <v>1760</v>
      </c>
      <c r="O141" s="35">
        <v>0</v>
      </c>
      <c r="P141" s="53">
        <v>4</v>
      </c>
      <c r="Q141" s="53">
        <v>0</v>
      </c>
      <c r="R141" s="314">
        <f t="shared" ref="R141:R203" si="99">+Q141/P141</f>
        <v>0</v>
      </c>
      <c r="S141" s="53">
        <v>2</v>
      </c>
      <c r="T141" s="314">
        <f>+S141/P141</f>
        <v>0.5</v>
      </c>
      <c r="U141" s="53">
        <v>1</v>
      </c>
      <c r="V141" s="315">
        <f>+U141/P141</f>
        <v>0.25</v>
      </c>
      <c r="W141" s="42">
        <v>1</v>
      </c>
      <c r="X141" s="315">
        <f t="shared" ref="X141:X203" si="100">+W141/P141</f>
        <v>0.25</v>
      </c>
      <c r="Y141" s="46">
        <v>0</v>
      </c>
      <c r="Z141" s="84">
        <v>0</v>
      </c>
      <c r="AA141" s="84">
        <v>0</v>
      </c>
      <c r="AB141" s="63">
        <v>0</v>
      </c>
      <c r="AC141" s="243" t="str">
        <f t="shared" si="89"/>
        <v xml:space="preserve"> -</v>
      </c>
      <c r="AD141" s="336" t="str">
        <f t="shared" si="90"/>
        <v xml:space="preserve"> -</v>
      </c>
      <c r="AE141" s="244">
        <f t="shared" si="91"/>
        <v>0</v>
      </c>
      <c r="AF141" s="336">
        <f t="shared" si="92"/>
        <v>0</v>
      </c>
      <c r="AG141" s="244">
        <f t="shared" si="93"/>
        <v>0</v>
      </c>
      <c r="AH141" s="336">
        <f t="shared" si="94"/>
        <v>0</v>
      </c>
      <c r="AI141" s="244">
        <f t="shared" si="95"/>
        <v>0</v>
      </c>
      <c r="AJ141" s="336">
        <f t="shared" si="96"/>
        <v>0</v>
      </c>
      <c r="AK141" s="502">
        <f t="shared" ref="AK141:AK142" si="101">+SUM(Y141:AB141)/P141</f>
        <v>0</v>
      </c>
      <c r="AL141" s="497">
        <f t="shared" si="97"/>
        <v>0</v>
      </c>
      <c r="AM141" s="492">
        <f t="shared" si="98"/>
        <v>0</v>
      </c>
      <c r="AN141" s="55">
        <v>0</v>
      </c>
      <c r="AO141" s="53">
        <v>0</v>
      </c>
      <c r="AP141" s="53">
        <v>0</v>
      </c>
      <c r="AQ141" s="134" t="str">
        <f t="shared" ref="AQ141:AQ204" si="102">IF(AN141=0," -",AO141/AN141)</f>
        <v xml:space="preserve"> -</v>
      </c>
      <c r="AR141" s="276" t="str">
        <f t="shared" ref="AR141:AR204" si="103">IF(AP141=0," -",IF(AO141=0,100%,AP141/AO141))</f>
        <v xml:space="preserve"> -</v>
      </c>
      <c r="AS141" s="55">
        <v>20000</v>
      </c>
      <c r="AT141" s="53">
        <v>0</v>
      </c>
      <c r="AU141" s="53">
        <v>0</v>
      </c>
      <c r="AV141" s="134">
        <f t="shared" ref="AV141:AV204" si="104">IF(AS141=0," -",AT141/AS141)</f>
        <v>0</v>
      </c>
      <c r="AW141" s="276" t="str">
        <f t="shared" ref="AW141:AW204" si="105">IF(AU141=0," -",IF(AT141=0,100%,AU141/AT141))</f>
        <v xml:space="preserve"> -</v>
      </c>
      <c r="AX141" s="52">
        <v>805000</v>
      </c>
      <c r="AY141" s="53">
        <v>0</v>
      </c>
      <c r="AZ141" s="53">
        <v>0</v>
      </c>
      <c r="BA141" s="134">
        <f t="shared" ref="BA141:BA204" si="106">IF(AX141=0," -",AY141/AX141)</f>
        <v>0</v>
      </c>
      <c r="BB141" s="276" t="str">
        <f t="shared" ref="BB141:BB204" si="107">IF(AZ141=0," -",IF(AY141=0,100%,AZ141/AY141))</f>
        <v xml:space="preserve"> -</v>
      </c>
      <c r="BC141" s="55">
        <v>815000</v>
      </c>
      <c r="BD141" s="53">
        <v>0</v>
      </c>
      <c r="BE141" s="53">
        <v>0</v>
      </c>
      <c r="BF141" s="134">
        <f t="shared" ref="BF141:BF204" si="108">IF(BC141=0," -",BD141/BC141)</f>
        <v>0</v>
      </c>
      <c r="BG141" s="276" t="str">
        <f t="shared" ref="BG141:BG204" si="109">IF(BE141=0," -",IF(BD141=0,100%,BE141/BD141))</f>
        <v xml:space="preserve"> -</v>
      </c>
      <c r="BH141" s="278">
        <f t="shared" ref="BH141:BH204" si="110">+AN141+AS141+AX141+BC141</f>
        <v>1640000</v>
      </c>
      <c r="BI141" s="279">
        <f t="shared" ref="BI141:BI204" si="111">+AO141+AT141+AY141+BD141</f>
        <v>0</v>
      </c>
      <c r="BJ141" s="279">
        <f t="shared" ref="BJ141:BJ204" si="112">+AP141+AU141+AZ141+BE141</f>
        <v>0</v>
      </c>
      <c r="BK141" s="383">
        <f t="shared" ref="BK141:BK204" si="113">IF(BH141=0," -",BI141/BH141)</f>
        <v>0</v>
      </c>
      <c r="BL141" s="276" t="str">
        <f t="shared" ref="BL141:BL204" si="114">IF(BJ141=0," -",IF(BI141=0,100%,BJ141/BI141))</f>
        <v xml:space="preserve"> -</v>
      </c>
      <c r="BM141" s="450" t="s">
        <v>1498</v>
      </c>
      <c r="BN141" s="194" t="s">
        <v>1276</v>
      </c>
      <c r="BO141" s="95" t="s">
        <v>95</v>
      </c>
    </row>
    <row r="142" spans="2:67" ht="30" customHeight="1">
      <c r="B142" s="649"/>
      <c r="C142" s="646"/>
      <c r="D142" s="713"/>
      <c r="E142" s="710"/>
      <c r="F142" s="633"/>
      <c r="G142" s="695"/>
      <c r="H142" s="695"/>
      <c r="I142" s="692"/>
      <c r="J142" s="622"/>
      <c r="K142" s="614"/>
      <c r="L142" s="110" t="s">
        <v>591</v>
      </c>
      <c r="M142" s="122" t="s">
        <v>2026</v>
      </c>
      <c r="N142" s="110" t="s">
        <v>1761</v>
      </c>
      <c r="O142" s="34">
        <v>0</v>
      </c>
      <c r="P142" s="54">
        <v>4</v>
      </c>
      <c r="Q142" s="54">
        <v>0</v>
      </c>
      <c r="R142" s="308">
        <f t="shared" si="99"/>
        <v>0</v>
      </c>
      <c r="S142" s="54">
        <v>2</v>
      </c>
      <c r="T142" s="308">
        <f>+S142/P142</f>
        <v>0.5</v>
      </c>
      <c r="U142" s="54">
        <v>1</v>
      </c>
      <c r="V142" s="310">
        <f>+U142/P142</f>
        <v>0.25</v>
      </c>
      <c r="W142" s="41">
        <v>1</v>
      </c>
      <c r="X142" s="310">
        <f t="shared" si="100"/>
        <v>0.25</v>
      </c>
      <c r="Y142" s="48">
        <v>0</v>
      </c>
      <c r="Z142" s="54">
        <v>0</v>
      </c>
      <c r="AA142" s="54">
        <v>0</v>
      </c>
      <c r="AB142" s="43">
        <v>0</v>
      </c>
      <c r="AC142" s="247" t="str">
        <f t="shared" si="89"/>
        <v xml:space="preserve"> -</v>
      </c>
      <c r="AD142" s="337" t="str">
        <f t="shared" si="90"/>
        <v xml:space="preserve"> -</v>
      </c>
      <c r="AE142" s="248">
        <f t="shared" si="91"/>
        <v>0</v>
      </c>
      <c r="AF142" s="337">
        <f t="shared" si="92"/>
        <v>0</v>
      </c>
      <c r="AG142" s="248">
        <f t="shared" si="93"/>
        <v>0</v>
      </c>
      <c r="AH142" s="337">
        <f t="shared" si="94"/>
        <v>0</v>
      </c>
      <c r="AI142" s="248">
        <f t="shared" si="95"/>
        <v>0</v>
      </c>
      <c r="AJ142" s="337">
        <f t="shared" si="96"/>
        <v>0</v>
      </c>
      <c r="AK142" s="503">
        <f t="shared" si="101"/>
        <v>0</v>
      </c>
      <c r="AL142" s="498">
        <f t="shared" si="97"/>
        <v>0</v>
      </c>
      <c r="AM142" s="493">
        <f t="shared" si="98"/>
        <v>0</v>
      </c>
      <c r="AN142" s="49">
        <v>0</v>
      </c>
      <c r="AO142" s="54">
        <v>0</v>
      </c>
      <c r="AP142" s="54">
        <v>0</v>
      </c>
      <c r="AQ142" s="116" t="str">
        <f t="shared" si="102"/>
        <v xml:space="preserve"> -</v>
      </c>
      <c r="AR142" s="277" t="str">
        <f t="shared" si="103"/>
        <v xml:space="preserve"> -</v>
      </c>
      <c r="AS142" s="49">
        <v>20000</v>
      </c>
      <c r="AT142" s="54">
        <v>0</v>
      </c>
      <c r="AU142" s="54">
        <v>0</v>
      </c>
      <c r="AV142" s="116">
        <f t="shared" si="104"/>
        <v>0</v>
      </c>
      <c r="AW142" s="277" t="str">
        <f t="shared" si="105"/>
        <v xml:space="preserve"> -</v>
      </c>
      <c r="AX142" s="48">
        <v>300000</v>
      </c>
      <c r="AY142" s="54">
        <v>0</v>
      </c>
      <c r="AZ142" s="54">
        <v>0</v>
      </c>
      <c r="BA142" s="116">
        <f t="shared" si="106"/>
        <v>0</v>
      </c>
      <c r="BB142" s="277" t="str">
        <f t="shared" si="107"/>
        <v xml:space="preserve"> -</v>
      </c>
      <c r="BC142" s="49">
        <v>300000</v>
      </c>
      <c r="BD142" s="54">
        <v>0</v>
      </c>
      <c r="BE142" s="54">
        <v>0</v>
      </c>
      <c r="BF142" s="116">
        <f t="shared" si="108"/>
        <v>0</v>
      </c>
      <c r="BG142" s="277" t="str">
        <f t="shared" si="109"/>
        <v xml:space="preserve"> -</v>
      </c>
      <c r="BH142" s="240">
        <f t="shared" si="110"/>
        <v>620000</v>
      </c>
      <c r="BI142" s="236">
        <f t="shared" si="111"/>
        <v>0</v>
      </c>
      <c r="BJ142" s="236">
        <f t="shared" si="112"/>
        <v>0</v>
      </c>
      <c r="BK142" s="381">
        <f t="shared" si="113"/>
        <v>0</v>
      </c>
      <c r="BL142" s="277" t="str">
        <f t="shared" si="114"/>
        <v xml:space="preserve"> -</v>
      </c>
      <c r="BM142" s="451" t="s">
        <v>1498</v>
      </c>
      <c r="BN142" s="195" t="s">
        <v>1276</v>
      </c>
      <c r="BO142" s="96" t="s">
        <v>95</v>
      </c>
    </row>
    <row r="143" spans="2:67" ht="30" customHeight="1">
      <c r="B143" s="649"/>
      <c r="C143" s="646"/>
      <c r="D143" s="713"/>
      <c r="E143" s="710"/>
      <c r="F143" s="633"/>
      <c r="G143" s="695"/>
      <c r="H143" s="695"/>
      <c r="I143" s="692"/>
      <c r="J143" s="622"/>
      <c r="K143" s="614"/>
      <c r="L143" s="110" t="s">
        <v>592</v>
      </c>
      <c r="M143" s="122" t="s">
        <v>2027</v>
      </c>
      <c r="N143" s="110" t="s">
        <v>1762</v>
      </c>
      <c r="O143" s="34">
        <v>0</v>
      </c>
      <c r="P143" s="54">
        <v>1</v>
      </c>
      <c r="Q143" s="54">
        <v>1</v>
      </c>
      <c r="R143" s="308">
        <v>0.25</v>
      </c>
      <c r="S143" s="54">
        <v>1</v>
      </c>
      <c r="T143" s="308">
        <v>0.25</v>
      </c>
      <c r="U143" s="54">
        <v>1</v>
      </c>
      <c r="V143" s="310">
        <v>0.25</v>
      </c>
      <c r="W143" s="41">
        <v>1</v>
      </c>
      <c r="X143" s="310">
        <v>0.25</v>
      </c>
      <c r="Y143" s="48">
        <v>1</v>
      </c>
      <c r="Z143" s="54">
        <v>1</v>
      </c>
      <c r="AA143" s="54">
        <v>0</v>
      </c>
      <c r="AB143" s="43">
        <v>0</v>
      </c>
      <c r="AC143" s="247">
        <f t="shared" si="89"/>
        <v>1</v>
      </c>
      <c r="AD143" s="337">
        <f t="shared" si="90"/>
        <v>1</v>
      </c>
      <c r="AE143" s="248">
        <f t="shared" si="91"/>
        <v>1</v>
      </c>
      <c r="AF143" s="337">
        <f t="shared" si="92"/>
        <v>1</v>
      </c>
      <c r="AG143" s="248">
        <f t="shared" si="93"/>
        <v>0</v>
      </c>
      <c r="AH143" s="337">
        <f t="shared" si="94"/>
        <v>0</v>
      </c>
      <c r="AI143" s="248">
        <f t="shared" si="95"/>
        <v>0</v>
      </c>
      <c r="AJ143" s="337">
        <f t="shared" si="96"/>
        <v>0</v>
      </c>
      <c r="AK143" s="503">
        <f t="shared" ref="AK143:AK199" si="115">+AVERAGE(Y143:AB143)/P143</f>
        <v>0.5</v>
      </c>
      <c r="AL143" s="498">
        <f t="shared" si="97"/>
        <v>0.5</v>
      </c>
      <c r="AM143" s="493">
        <f t="shared" si="98"/>
        <v>0.5</v>
      </c>
      <c r="AN143" s="49">
        <v>187072</v>
      </c>
      <c r="AO143" s="54">
        <v>51489</v>
      </c>
      <c r="AP143" s="54">
        <v>0</v>
      </c>
      <c r="AQ143" s="116">
        <f t="shared" si="102"/>
        <v>0.27523627266507011</v>
      </c>
      <c r="AR143" s="277" t="str">
        <f t="shared" si="103"/>
        <v xml:space="preserve"> -</v>
      </c>
      <c r="AS143" s="49">
        <v>200000</v>
      </c>
      <c r="AT143" s="54">
        <v>80458</v>
      </c>
      <c r="AU143" s="54">
        <v>0</v>
      </c>
      <c r="AV143" s="116">
        <f t="shared" si="104"/>
        <v>0.40228999999999998</v>
      </c>
      <c r="AW143" s="277" t="str">
        <f t="shared" si="105"/>
        <v xml:space="preserve"> -</v>
      </c>
      <c r="AX143" s="48">
        <v>40000</v>
      </c>
      <c r="AY143" s="54">
        <v>0</v>
      </c>
      <c r="AZ143" s="54">
        <v>0</v>
      </c>
      <c r="BA143" s="116">
        <f t="shared" si="106"/>
        <v>0</v>
      </c>
      <c r="BB143" s="277" t="str">
        <f t="shared" si="107"/>
        <v xml:space="preserve"> -</v>
      </c>
      <c r="BC143" s="49">
        <v>40000</v>
      </c>
      <c r="BD143" s="54">
        <v>0</v>
      </c>
      <c r="BE143" s="54">
        <v>0</v>
      </c>
      <c r="BF143" s="116">
        <f t="shared" si="108"/>
        <v>0</v>
      </c>
      <c r="BG143" s="277" t="str">
        <f t="shared" si="109"/>
        <v xml:space="preserve"> -</v>
      </c>
      <c r="BH143" s="240">
        <f t="shared" si="110"/>
        <v>467072</v>
      </c>
      <c r="BI143" s="236">
        <f t="shared" si="111"/>
        <v>131947</v>
      </c>
      <c r="BJ143" s="236">
        <f t="shared" si="112"/>
        <v>0</v>
      </c>
      <c r="BK143" s="381">
        <f t="shared" si="113"/>
        <v>0.28249820156207178</v>
      </c>
      <c r="BL143" s="277" t="str">
        <f t="shared" si="114"/>
        <v xml:space="preserve"> -</v>
      </c>
      <c r="BM143" s="451" t="s">
        <v>1498</v>
      </c>
      <c r="BN143" s="195" t="s">
        <v>1276</v>
      </c>
      <c r="BO143" s="96" t="s">
        <v>95</v>
      </c>
    </row>
    <row r="144" spans="2:67" ht="30" customHeight="1">
      <c r="B144" s="649"/>
      <c r="C144" s="646"/>
      <c r="D144" s="713"/>
      <c r="E144" s="710"/>
      <c r="F144" s="633"/>
      <c r="G144" s="695"/>
      <c r="H144" s="695"/>
      <c r="I144" s="692"/>
      <c r="J144" s="622"/>
      <c r="K144" s="614"/>
      <c r="L144" s="110" t="s">
        <v>593</v>
      </c>
      <c r="M144" s="122" t="s">
        <v>2028</v>
      </c>
      <c r="N144" s="110" t="s">
        <v>1763</v>
      </c>
      <c r="O144" s="34">
        <v>1</v>
      </c>
      <c r="P144" s="54">
        <v>1</v>
      </c>
      <c r="Q144" s="54">
        <v>1</v>
      </c>
      <c r="R144" s="308">
        <v>0.25</v>
      </c>
      <c r="S144" s="54">
        <v>1</v>
      </c>
      <c r="T144" s="308">
        <v>0.25</v>
      </c>
      <c r="U144" s="54">
        <v>1</v>
      </c>
      <c r="V144" s="310">
        <v>0.25</v>
      </c>
      <c r="W144" s="41">
        <v>1</v>
      </c>
      <c r="X144" s="310">
        <v>0.25</v>
      </c>
      <c r="Y144" s="48">
        <v>1</v>
      </c>
      <c r="Z144" s="54">
        <v>0</v>
      </c>
      <c r="AA144" s="54">
        <v>0</v>
      </c>
      <c r="AB144" s="43">
        <v>0</v>
      </c>
      <c r="AC144" s="247">
        <f t="shared" si="89"/>
        <v>1</v>
      </c>
      <c r="AD144" s="337">
        <f t="shared" si="90"/>
        <v>1</v>
      </c>
      <c r="AE144" s="248">
        <f t="shared" si="91"/>
        <v>0</v>
      </c>
      <c r="AF144" s="337">
        <f t="shared" si="92"/>
        <v>0</v>
      </c>
      <c r="AG144" s="248">
        <f t="shared" si="93"/>
        <v>0</v>
      </c>
      <c r="AH144" s="337">
        <f t="shared" si="94"/>
        <v>0</v>
      </c>
      <c r="AI144" s="248">
        <f t="shared" si="95"/>
        <v>0</v>
      </c>
      <c r="AJ144" s="337">
        <f t="shared" si="96"/>
        <v>0</v>
      </c>
      <c r="AK144" s="503">
        <f t="shared" si="115"/>
        <v>0.25</v>
      </c>
      <c r="AL144" s="498">
        <f t="shared" si="97"/>
        <v>0.25</v>
      </c>
      <c r="AM144" s="493">
        <f t="shared" si="98"/>
        <v>0.25</v>
      </c>
      <c r="AN144" s="49">
        <v>736084</v>
      </c>
      <c r="AO144" s="54">
        <v>551771</v>
      </c>
      <c r="AP144" s="54">
        <v>0</v>
      </c>
      <c r="AQ144" s="116">
        <f t="shared" si="102"/>
        <v>0.7496033061444074</v>
      </c>
      <c r="AR144" s="277" t="str">
        <f t="shared" si="103"/>
        <v xml:space="preserve"> -</v>
      </c>
      <c r="AS144" s="49">
        <v>650000</v>
      </c>
      <c r="AT144" s="54">
        <v>0</v>
      </c>
      <c r="AU144" s="54">
        <v>0</v>
      </c>
      <c r="AV144" s="116">
        <f t="shared" si="104"/>
        <v>0</v>
      </c>
      <c r="AW144" s="277" t="str">
        <f t="shared" si="105"/>
        <v xml:space="preserve"> -</v>
      </c>
      <c r="AX144" s="48">
        <v>350000</v>
      </c>
      <c r="AY144" s="54">
        <v>0</v>
      </c>
      <c r="AZ144" s="54">
        <v>0</v>
      </c>
      <c r="BA144" s="116">
        <f t="shared" si="106"/>
        <v>0</v>
      </c>
      <c r="BB144" s="277" t="str">
        <f t="shared" si="107"/>
        <v xml:space="preserve"> -</v>
      </c>
      <c r="BC144" s="49">
        <v>315000</v>
      </c>
      <c r="BD144" s="54">
        <v>0</v>
      </c>
      <c r="BE144" s="54">
        <v>0</v>
      </c>
      <c r="BF144" s="116">
        <f t="shared" si="108"/>
        <v>0</v>
      </c>
      <c r="BG144" s="277" t="str">
        <f t="shared" si="109"/>
        <v xml:space="preserve"> -</v>
      </c>
      <c r="BH144" s="240">
        <f t="shared" si="110"/>
        <v>2051084</v>
      </c>
      <c r="BI144" s="236">
        <f t="shared" si="111"/>
        <v>551771</v>
      </c>
      <c r="BJ144" s="236">
        <f t="shared" si="112"/>
        <v>0</v>
      </c>
      <c r="BK144" s="381">
        <f t="shared" si="113"/>
        <v>0.26901433583412476</v>
      </c>
      <c r="BL144" s="277" t="str">
        <f t="shared" si="114"/>
        <v xml:space="preserve"> -</v>
      </c>
      <c r="BM144" s="451" t="s">
        <v>1748</v>
      </c>
      <c r="BN144" s="195" t="s">
        <v>1276</v>
      </c>
      <c r="BO144" s="96" t="s">
        <v>95</v>
      </c>
    </row>
    <row r="145" spans="2:67" ht="30" customHeight="1">
      <c r="B145" s="649"/>
      <c r="C145" s="646"/>
      <c r="D145" s="713"/>
      <c r="E145" s="710"/>
      <c r="F145" s="633"/>
      <c r="G145" s="695"/>
      <c r="H145" s="695"/>
      <c r="I145" s="692"/>
      <c r="J145" s="622"/>
      <c r="K145" s="614"/>
      <c r="L145" s="23" t="s">
        <v>594</v>
      </c>
      <c r="M145" s="123" t="s">
        <v>1219</v>
      </c>
      <c r="N145" s="23" t="s">
        <v>1764</v>
      </c>
      <c r="O145" s="34">
        <v>0</v>
      </c>
      <c r="P145" s="54">
        <v>1</v>
      </c>
      <c r="Q145" s="54">
        <v>0</v>
      </c>
      <c r="R145" s="308">
        <f t="shared" si="99"/>
        <v>0</v>
      </c>
      <c r="S145" s="54">
        <v>1</v>
      </c>
      <c r="T145" s="308">
        <f>+S145/P145</f>
        <v>1</v>
      </c>
      <c r="U145" s="54">
        <v>0</v>
      </c>
      <c r="V145" s="310">
        <f>+U145/P145</f>
        <v>0</v>
      </c>
      <c r="W145" s="41">
        <v>0</v>
      </c>
      <c r="X145" s="310">
        <f t="shared" si="100"/>
        <v>0</v>
      </c>
      <c r="Y145" s="48">
        <v>1</v>
      </c>
      <c r="Z145" s="54">
        <v>0</v>
      </c>
      <c r="AA145" s="54">
        <v>0</v>
      </c>
      <c r="AB145" s="43">
        <v>0</v>
      </c>
      <c r="AC145" s="247" t="str">
        <f t="shared" si="89"/>
        <v xml:space="preserve"> -</v>
      </c>
      <c r="AD145" s="337" t="str">
        <f t="shared" si="90"/>
        <v xml:space="preserve"> -</v>
      </c>
      <c r="AE145" s="248">
        <f t="shared" si="91"/>
        <v>0</v>
      </c>
      <c r="AF145" s="337">
        <f t="shared" si="92"/>
        <v>0</v>
      </c>
      <c r="AG145" s="248" t="str">
        <f t="shared" si="93"/>
        <v xml:space="preserve"> -</v>
      </c>
      <c r="AH145" s="337" t="str">
        <f t="shared" si="94"/>
        <v xml:space="preserve"> -</v>
      </c>
      <c r="AI145" s="248" t="str">
        <f t="shared" si="95"/>
        <v xml:space="preserve"> -</v>
      </c>
      <c r="AJ145" s="337" t="str">
        <f t="shared" si="96"/>
        <v xml:space="preserve"> -</v>
      </c>
      <c r="AK145" s="503">
        <f t="shared" ref="AK145:AK146" si="116">+SUM(Y145:AB145)/P145</f>
        <v>1</v>
      </c>
      <c r="AL145" s="498">
        <f t="shared" si="97"/>
        <v>1</v>
      </c>
      <c r="AM145" s="493">
        <f t="shared" si="98"/>
        <v>1</v>
      </c>
      <c r="AN145" s="49">
        <v>0</v>
      </c>
      <c r="AO145" s="54">
        <v>0</v>
      </c>
      <c r="AP145" s="54">
        <v>0</v>
      </c>
      <c r="AQ145" s="116" t="str">
        <f t="shared" si="102"/>
        <v xml:space="preserve"> -</v>
      </c>
      <c r="AR145" s="277" t="str">
        <f t="shared" si="103"/>
        <v xml:space="preserve"> -</v>
      </c>
      <c r="AS145" s="49">
        <v>50000</v>
      </c>
      <c r="AT145" s="54">
        <v>0</v>
      </c>
      <c r="AU145" s="54">
        <v>0</v>
      </c>
      <c r="AV145" s="116">
        <f t="shared" si="104"/>
        <v>0</v>
      </c>
      <c r="AW145" s="277" t="str">
        <f t="shared" si="105"/>
        <v xml:space="preserve"> -</v>
      </c>
      <c r="AX145" s="48">
        <v>0</v>
      </c>
      <c r="AY145" s="54">
        <v>0</v>
      </c>
      <c r="AZ145" s="54">
        <v>0</v>
      </c>
      <c r="BA145" s="116" t="str">
        <f t="shared" si="106"/>
        <v xml:space="preserve"> -</v>
      </c>
      <c r="BB145" s="277" t="str">
        <f t="shared" si="107"/>
        <v xml:space="preserve"> -</v>
      </c>
      <c r="BC145" s="49">
        <v>0</v>
      </c>
      <c r="BD145" s="54">
        <v>0</v>
      </c>
      <c r="BE145" s="54">
        <v>0</v>
      </c>
      <c r="BF145" s="116" t="str">
        <f t="shared" si="108"/>
        <v xml:space="preserve"> -</v>
      </c>
      <c r="BG145" s="277" t="str">
        <f t="shared" si="109"/>
        <v xml:space="preserve"> -</v>
      </c>
      <c r="BH145" s="240">
        <f t="shared" si="110"/>
        <v>50000</v>
      </c>
      <c r="BI145" s="236">
        <f t="shared" si="111"/>
        <v>0</v>
      </c>
      <c r="BJ145" s="236">
        <f t="shared" si="112"/>
        <v>0</v>
      </c>
      <c r="BK145" s="381">
        <f t="shared" si="113"/>
        <v>0</v>
      </c>
      <c r="BL145" s="277" t="str">
        <f t="shared" si="114"/>
        <v xml:space="preserve"> -</v>
      </c>
      <c r="BM145" s="451" t="s">
        <v>1498</v>
      </c>
      <c r="BN145" s="195" t="s">
        <v>1276</v>
      </c>
      <c r="BO145" s="96" t="s">
        <v>95</v>
      </c>
    </row>
    <row r="146" spans="2:67" ht="30" customHeight="1">
      <c r="B146" s="649"/>
      <c r="C146" s="646"/>
      <c r="D146" s="713"/>
      <c r="E146" s="710"/>
      <c r="F146" s="633"/>
      <c r="G146" s="695"/>
      <c r="H146" s="695"/>
      <c r="I146" s="692"/>
      <c r="J146" s="622"/>
      <c r="K146" s="614"/>
      <c r="L146" s="110" t="s">
        <v>595</v>
      </c>
      <c r="M146" s="122" t="s">
        <v>1219</v>
      </c>
      <c r="N146" s="142" t="s">
        <v>1765</v>
      </c>
      <c r="O146" s="34">
        <v>0</v>
      </c>
      <c r="P146" s="54">
        <v>1</v>
      </c>
      <c r="Q146" s="54">
        <v>0</v>
      </c>
      <c r="R146" s="308">
        <f t="shared" si="99"/>
        <v>0</v>
      </c>
      <c r="S146" s="54">
        <v>1</v>
      </c>
      <c r="T146" s="308">
        <f>+S146/P146</f>
        <v>1</v>
      </c>
      <c r="U146" s="54">
        <v>0</v>
      </c>
      <c r="V146" s="310">
        <f>+U146/P146</f>
        <v>0</v>
      </c>
      <c r="W146" s="41">
        <v>0</v>
      </c>
      <c r="X146" s="310">
        <f t="shared" si="100"/>
        <v>0</v>
      </c>
      <c r="Y146" s="48">
        <v>0</v>
      </c>
      <c r="Z146" s="54">
        <v>0</v>
      </c>
      <c r="AA146" s="54">
        <v>0</v>
      </c>
      <c r="AB146" s="43">
        <v>0</v>
      </c>
      <c r="AC146" s="247" t="str">
        <f t="shared" si="89"/>
        <v xml:space="preserve"> -</v>
      </c>
      <c r="AD146" s="337" t="str">
        <f t="shared" si="90"/>
        <v xml:space="preserve"> -</v>
      </c>
      <c r="AE146" s="248">
        <f t="shared" si="91"/>
        <v>0</v>
      </c>
      <c r="AF146" s="337">
        <f t="shared" si="92"/>
        <v>0</v>
      </c>
      <c r="AG146" s="248" t="str">
        <f t="shared" si="93"/>
        <v xml:space="preserve"> -</v>
      </c>
      <c r="AH146" s="337" t="str">
        <f t="shared" si="94"/>
        <v xml:space="preserve"> -</v>
      </c>
      <c r="AI146" s="248" t="str">
        <f t="shared" si="95"/>
        <v xml:space="preserve"> -</v>
      </c>
      <c r="AJ146" s="337" t="str">
        <f t="shared" si="96"/>
        <v xml:space="preserve"> -</v>
      </c>
      <c r="AK146" s="503">
        <f t="shared" si="116"/>
        <v>0</v>
      </c>
      <c r="AL146" s="498">
        <f t="shared" si="97"/>
        <v>0</v>
      </c>
      <c r="AM146" s="493">
        <f t="shared" si="98"/>
        <v>0</v>
      </c>
      <c r="AN146" s="49">
        <v>0</v>
      </c>
      <c r="AO146" s="54">
        <v>0</v>
      </c>
      <c r="AP146" s="54">
        <v>0</v>
      </c>
      <c r="AQ146" s="116" t="str">
        <f t="shared" si="102"/>
        <v xml:space="preserve"> -</v>
      </c>
      <c r="AR146" s="277" t="str">
        <f t="shared" si="103"/>
        <v xml:space="preserve"> -</v>
      </c>
      <c r="AS146" s="49">
        <v>0</v>
      </c>
      <c r="AT146" s="54">
        <v>0</v>
      </c>
      <c r="AU146" s="54">
        <v>0</v>
      </c>
      <c r="AV146" s="116" t="str">
        <f t="shared" si="104"/>
        <v xml:space="preserve"> -</v>
      </c>
      <c r="AW146" s="277" t="str">
        <f t="shared" si="105"/>
        <v xml:space="preserve"> -</v>
      </c>
      <c r="AX146" s="48">
        <v>0</v>
      </c>
      <c r="AY146" s="54">
        <v>0</v>
      </c>
      <c r="AZ146" s="54">
        <v>0</v>
      </c>
      <c r="BA146" s="116" t="str">
        <f t="shared" si="106"/>
        <v xml:space="preserve"> -</v>
      </c>
      <c r="BB146" s="277" t="str">
        <f t="shared" si="107"/>
        <v xml:space="preserve"> -</v>
      </c>
      <c r="BC146" s="49">
        <v>0</v>
      </c>
      <c r="BD146" s="54">
        <v>0</v>
      </c>
      <c r="BE146" s="54">
        <v>0</v>
      </c>
      <c r="BF146" s="116" t="str">
        <f t="shared" si="108"/>
        <v xml:space="preserve"> -</v>
      </c>
      <c r="BG146" s="277" t="str">
        <f t="shared" si="109"/>
        <v xml:space="preserve"> -</v>
      </c>
      <c r="BH146" s="240">
        <f t="shared" si="110"/>
        <v>0</v>
      </c>
      <c r="BI146" s="236">
        <f t="shared" si="111"/>
        <v>0</v>
      </c>
      <c r="BJ146" s="236">
        <f t="shared" si="112"/>
        <v>0</v>
      </c>
      <c r="BK146" s="381" t="str">
        <f t="shared" si="113"/>
        <v xml:space="preserve"> -</v>
      </c>
      <c r="BL146" s="277" t="str">
        <f t="shared" si="114"/>
        <v xml:space="preserve"> -</v>
      </c>
      <c r="BM146" s="451" t="s">
        <v>1748</v>
      </c>
      <c r="BN146" s="195" t="s">
        <v>1276</v>
      </c>
      <c r="BO146" s="96" t="s">
        <v>95</v>
      </c>
    </row>
    <row r="147" spans="2:67" ht="30" customHeight="1" thickBot="1">
      <c r="B147" s="649"/>
      <c r="C147" s="646"/>
      <c r="D147" s="713"/>
      <c r="E147" s="710"/>
      <c r="F147" s="633"/>
      <c r="G147" s="695"/>
      <c r="H147" s="695"/>
      <c r="I147" s="692"/>
      <c r="J147" s="623"/>
      <c r="K147" s="615"/>
      <c r="L147" s="112" t="s">
        <v>596</v>
      </c>
      <c r="M147" s="125" t="s">
        <v>2029</v>
      </c>
      <c r="N147" s="112" t="s">
        <v>1766</v>
      </c>
      <c r="O147" s="38">
        <v>1</v>
      </c>
      <c r="P147" s="98">
        <v>1</v>
      </c>
      <c r="Q147" s="98">
        <v>1</v>
      </c>
      <c r="R147" s="311">
        <v>0.25</v>
      </c>
      <c r="S147" s="98">
        <v>1</v>
      </c>
      <c r="T147" s="311">
        <v>0.25</v>
      </c>
      <c r="U147" s="98">
        <v>1</v>
      </c>
      <c r="V147" s="312">
        <v>0.25</v>
      </c>
      <c r="W147" s="44">
        <v>1</v>
      </c>
      <c r="X147" s="312">
        <v>0.25</v>
      </c>
      <c r="Y147" s="56">
        <v>1</v>
      </c>
      <c r="Z147" s="86">
        <v>0</v>
      </c>
      <c r="AA147" s="86">
        <v>0</v>
      </c>
      <c r="AB147" s="64">
        <v>0</v>
      </c>
      <c r="AC147" s="245">
        <f t="shared" si="89"/>
        <v>1</v>
      </c>
      <c r="AD147" s="340">
        <f t="shared" si="90"/>
        <v>1</v>
      </c>
      <c r="AE147" s="246">
        <f t="shared" si="91"/>
        <v>0</v>
      </c>
      <c r="AF147" s="340">
        <f t="shared" si="92"/>
        <v>0</v>
      </c>
      <c r="AG147" s="246">
        <f t="shared" si="93"/>
        <v>0</v>
      </c>
      <c r="AH147" s="340">
        <f t="shared" si="94"/>
        <v>0</v>
      </c>
      <c r="AI147" s="246">
        <f t="shared" si="95"/>
        <v>0</v>
      </c>
      <c r="AJ147" s="340">
        <f t="shared" si="96"/>
        <v>0</v>
      </c>
      <c r="AK147" s="504">
        <f t="shared" si="115"/>
        <v>0.25</v>
      </c>
      <c r="AL147" s="499">
        <f t="shared" si="97"/>
        <v>0.25</v>
      </c>
      <c r="AM147" s="494">
        <f t="shared" si="98"/>
        <v>0.25</v>
      </c>
      <c r="AN147" s="51">
        <v>68176</v>
      </c>
      <c r="AO147" s="98">
        <v>0</v>
      </c>
      <c r="AP147" s="98">
        <v>0</v>
      </c>
      <c r="AQ147" s="136">
        <f t="shared" si="102"/>
        <v>0</v>
      </c>
      <c r="AR147" s="280" t="str">
        <f t="shared" si="103"/>
        <v xml:space="preserve"> -</v>
      </c>
      <c r="AS147" s="51">
        <v>300000</v>
      </c>
      <c r="AT147" s="98">
        <v>0</v>
      </c>
      <c r="AU147" s="98">
        <v>0</v>
      </c>
      <c r="AV147" s="136">
        <f t="shared" si="104"/>
        <v>0</v>
      </c>
      <c r="AW147" s="280" t="str">
        <f t="shared" si="105"/>
        <v xml:space="preserve"> -</v>
      </c>
      <c r="AX147" s="50">
        <v>304084</v>
      </c>
      <c r="AY147" s="98">
        <v>0</v>
      </c>
      <c r="AZ147" s="98">
        <v>0</v>
      </c>
      <c r="BA147" s="136">
        <f t="shared" si="106"/>
        <v>0</v>
      </c>
      <c r="BB147" s="280" t="str">
        <f t="shared" si="107"/>
        <v xml:space="preserve"> -</v>
      </c>
      <c r="BC147" s="51">
        <v>322014</v>
      </c>
      <c r="BD147" s="98">
        <v>0</v>
      </c>
      <c r="BE147" s="98">
        <v>0</v>
      </c>
      <c r="BF147" s="136">
        <f t="shared" si="108"/>
        <v>0</v>
      </c>
      <c r="BG147" s="280" t="str">
        <f t="shared" si="109"/>
        <v xml:space="preserve"> -</v>
      </c>
      <c r="BH147" s="258">
        <f t="shared" si="110"/>
        <v>994274</v>
      </c>
      <c r="BI147" s="237">
        <f t="shared" si="111"/>
        <v>0</v>
      </c>
      <c r="BJ147" s="237">
        <f t="shared" si="112"/>
        <v>0</v>
      </c>
      <c r="BK147" s="384">
        <f t="shared" si="113"/>
        <v>0</v>
      </c>
      <c r="BL147" s="280" t="str">
        <f t="shared" si="114"/>
        <v xml:space="preserve"> -</v>
      </c>
      <c r="BM147" s="453" t="s">
        <v>1748</v>
      </c>
      <c r="BN147" s="196" t="s">
        <v>1276</v>
      </c>
      <c r="BO147" s="97" t="s">
        <v>95</v>
      </c>
    </row>
    <row r="148" spans="2:67" s="159" customFormat="1" ht="30" customHeight="1" thickBot="1">
      <c r="B148" s="649"/>
      <c r="C148" s="646"/>
      <c r="D148" s="713"/>
      <c r="E148" s="710"/>
      <c r="F148" s="633"/>
      <c r="G148" s="695"/>
      <c r="H148" s="695"/>
      <c r="I148" s="692"/>
      <c r="J148" s="205">
        <f>+RESUMEN!J108</f>
        <v>0.25</v>
      </c>
      <c r="K148" s="160" t="s">
        <v>616</v>
      </c>
      <c r="L148" s="172" t="s">
        <v>597</v>
      </c>
      <c r="M148" s="161" t="s">
        <v>2030</v>
      </c>
      <c r="N148" s="172" t="s">
        <v>1767</v>
      </c>
      <c r="O148" s="162">
        <v>0</v>
      </c>
      <c r="P148" s="177">
        <v>48</v>
      </c>
      <c r="Q148" s="177">
        <v>12</v>
      </c>
      <c r="R148" s="326">
        <f t="shared" si="99"/>
        <v>0.25</v>
      </c>
      <c r="S148" s="177">
        <v>12</v>
      </c>
      <c r="T148" s="326">
        <f t="shared" ref="T148:T154" si="117">+S148/P148</f>
        <v>0.25</v>
      </c>
      <c r="U148" s="177">
        <v>10</v>
      </c>
      <c r="V148" s="327">
        <f t="shared" ref="V148:V154" si="118">+U148/P148</f>
        <v>0.20833333333333334</v>
      </c>
      <c r="W148" s="260">
        <v>14</v>
      </c>
      <c r="X148" s="328">
        <f t="shared" si="100"/>
        <v>0.29166666666666669</v>
      </c>
      <c r="Y148" s="179">
        <v>12</v>
      </c>
      <c r="Z148" s="177">
        <v>0</v>
      </c>
      <c r="AA148" s="177">
        <v>0</v>
      </c>
      <c r="AB148" s="173">
        <v>0</v>
      </c>
      <c r="AC148" s="344">
        <f t="shared" si="89"/>
        <v>1</v>
      </c>
      <c r="AD148" s="345">
        <f t="shared" si="90"/>
        <v>1</v>
      </c>
      <c r="AE148" s="346">
        <f t="shared" si="91"/>
        <v>0</v>
      </c>
      <c r="AF148" s="345">
        <f t="shared" si="92"/>
        <v>0</v>
      </c>
      <c r="AG148" s="346">
        <f t="shared" si="93"/>
        <v>0</v>
      </c>
      <c r="AH148" s="345">
        <f t="shared" si="94"/>
        <v>0</v>
      </c>
      <c r="AI148" s="346">
        <f t="shared" si="95"/>
        <v>0</v>
      </c>
      <c r="AJ148" s="345">
        <f t="shared" si="96"/>
        <v>0</v>
      </c>
      <c r="AK148" s="526">
        <f t="shared" ref="AK148:AK154" si="119">+SUM(Y148:AB148)/P148</f>
        <v>0.25</v>
      </c>
      <c r="AL148" s="524">
        <f t="shared" si="97"/>
        <v>0.25</v>
      </c>
      <c r="AM148" s="525">
        <f t="shared" si="98"/>
        <v>0.25</v>
      </c>
      <c r="AN148" s="179">
        <v>536400</v>
      </c>
      <c r="AO148" s="177">
        <v>453400</v>
      </c>
      <c r="AP148" s="177">
        <v>0</v>
      </c>
      <c r="AQ148" s="297">
        <f t="shared" si="102"/>
        <v>0.84526472781506334</v>
      </c>
      <c r="AR148" s="298" t="str">
        <f t="shared" si="103"/>
        <v xml:space="preserve"> -</v>
      </c>
      <c r="AS148" s="178">
        <v>316381</v>
      </c>
      <c r="AT148" s="177">
        <v>0</v>
      </c>
      <c r="AU148" s="177">
        <v>0</v>
      </c>
      <c r="AV148" s="297">
        <f t="shared" si="104"/>
        <v>0</v>
      </c>
      <c r="AW148" s="298" t="str">
        <f t="shared" si="105"/>
        <v xml:space="preserve"> -</v>
      </c>
      <c r="AX148" s="179">
        <v>300000</v>
      </c>
      <c r="AY148" s="177">
        <v>0</v>
      </c>
      <c r="AZ148" s="177">
        <v>0</v>
      </c>
      <c r="BA148" s="297">
        <f t="shared" si="106"/>
        <v>0</v>
      </c>
      <c r="BB148" s="298" t="str">
        <f t="shared" si="107"/>
        <v xml:space="preserve"> -</v>
      </c>
      <c r="BC148" s="178">
        <v>300000</v>
      </c>
      <c r="BD148" s="177">
        <v>0</v>
      </c>
      <c r="BE148" s="177">
        <v>0</v>
      </c>
      <c r="BF148" s="297">
        <f t="shared" si="108"/>
        <v>0</v>
      </c>
      <c r="BG148" s="298" t="str">
        <f t="shared" si="109"/>
        <v xml:space="preserve"> -</v>
      </c>
      <c r="BH148" s="385">
        <f t="shared" si="110"/>
        <v>1452781</v>
      </c>
      <c r="BI148" s="386">
        <f t="shared" si="111"/>
        <v>453400</v>
      </c>
      <c r="BJ148" s="386">
        <f t="shared" si="112"/>
        <v>0</v>
      </c>
      <c r="BK148" s="387">
        <f t="shared" si="113"/>
        <v>0.31209108599300239</v>
      </c>
      <c r="BL148" s="298" t="str">
        <f t="shared" si="114"/>
        <v xml:space="preserve"> -</v>
      </c>
      <c r="BM148" s="463" t="s">
        <v>1748</v>
      </c>
      <c r="BN148" s="199" t="s">
        <v>1276</v>
      </c>
      <c r="BO148" s="158" t="s">
        <v>95</v>
      </c>
    </row>
    <row r="149" spans="2:67" ht="45.75" customHeight="1">
      <c r="B149" s="649"/>
      <c r="C149" s="646"/>
      <c r="D149" s="713"/>
      <c r="E149" s="710"/>
      <c r="F149" s="633"/>
      <c r="G149" s="695"/>
      <c r="H149" s="695"/>
      <c r="I149" s="692"/>
      <c r="J149" s="621">
        <f>+RESUMEN!J109</f>
        <v>0.15625</v>
      </c>
      <c r="K149" s="613" t="s">
        <v>617</v>
      </c>
      <c r="L149" s="120" t="s">
        <v>1181</v>
      </c>
      <c r="M149" s="325" t="s">
        <v>2031</v>
      </c>
      <c r="N149" s="120" t="s">
        <v>1768</v>
      </c>
      <c r="O149" s="35">
        <v>0</v>
      </c>
      <c r="P149" s="53">
        <v>8</v>
      </c>
      <c r="Q149" s="53">
        <v>0</v>
      </c>
      <c r="R149" s="314">
        <f t="shared" si="99"/>
        <v>0</v>
      </c>
      <c r="S149" s="53">
        <v>3</v>
      </c>
      <c r="T149" s="314">
        <f t="shared" si="117"/>
        <v>0.375</v>
      </c>
      <c r="U149" s="53">
        <v>3</v>
      </c>
      <c r="V149" s="315">
        <f t="shared" si="118"/>
        <v>0.375</v>
      </c>
      <c r="W149" s="42">
        <v>2</v>
      </c>
      <c r="X149" s="315">
        <f t="shared" si="100"/>
        <v>0.25</v>
      </c>
      <c r="Y149" s="46">
        <v>0</v>
      </c>
      <c r="Z149" s="84">
        <v>0</v>
      </c>
      <c r="AA149" s="84">
        <v>0</v>
      </c>
      <c r="AB149" s="63">
        <v>0</v>
      </c>
      <c r="AC149" s="243" t="str">
        <f t="shared" si="89"/>
        <v xml:space="preserve"> -</v>
      </c>
      <c r="AD149" s="336" t="str">
        <f t="shared" si="90"/>
        <v xml:space="preserve"> -</v>
      </c>
      <c r="AE149" s="244">
        <f t="shared" si="91"/>
        <v>0</v>
      </c>
      <c r="AF149" s="336">
        <f t="shared" si="92"/>
        <v>0</v>
      </c>
      <c r="AG149" s="244">
        <f t="shared" si="93"/>
        <v>0</v>
      </c>
      <c r="AH149" s="336">
        <f t="shared" si="94"/>
        <v>0</v>
      </c>
      <c r="AI149" s="244">
        <f t="shared" si="95"/>
        <v>0</v>
      </c>
      <c r="AJ149" s="336">
        <f t="shared" si="96"/>
        <v>0</v>
      </c>
      <c r="AK149" s="502">
        <f t="shared" si="119"/>
        <v>0</v>
      </c>
      <c r="AL149" s="497">
        <f t="shared" si="97"/>
        <v>0</v>
      </c>
      <c r="AM149" s="492">
        <f t="shared" si="98"/>
        <v>0</v>
      </c>
      <c r="AN149" s="55">
        <v>0</v>
      </c>
      <c r="AO149" s="53">
        <v>0</v>
      </c>
      <c r="AP149" s="53">
        <v>0</v>
      </c>
      <c r="AQ149" s="134" t="str">
        <f t="shared" si="102"/>
        <v xml:space="preserve"> -</v>
      </c>
      <c r="AR149" s="276" t="str">
        <f t="shared" si="103"/>
        <v xml:space="preserve"> -</v>
      </c>
      <c r="AS149" s="55">
        <v>80000</v>
      </c>
      <c r="AT149" s="53">
        <v>0</v>
      </c>
      <c r="AU149" s="53">
        <v>0</v>
      </c>
      <c r="AV149" s="134">
        <f t="shared" si="104"/>
        <v>0</v>
      </c>
      <c r="AW149" s="276" t="str">
        <f t="shared" si="105"/>
        <v xml:space="preserve"> -</v>
      </c>
      <c r="AX149" s="52">
        <v>100000</v>
      </c>
      <c r="AY149" s="53">
        <v>0</v>
      </c>
      <c r="AZ149" s="53">
        <v>0</v>
      </c>
      <c r="BA149" s="134">
        <f t="shared" si="106"/>
        <v>0</v>
      </c>
      <c r="BB149" s="276" t="str">
        <f t="shared" si="107"/>
        <v xml:space="preserve"> -</v>
      </c>
      <c r="BC149" s="55">
        <v>100000</v>
      </c>
      <c r="BD149" s="53">
        <v>0</v>
      </c>
      <c r="BE149" s="53">
        <v>0</v>
      </c>
      <c r="BF149" s="134">
        <f t="shared" si="108"/>
        <v>0</v>
      </c>
      <c r="BG149" s="276" t="str">
        <f t="shared" si="109"/>
        <v xml:space="preserve"> -</v>
      </c>
      <c r="BH149" s="278">
        <f t="shared" si="110"/>
        <v>280000</v>
      </c>
      <c r="BI149" s="279">
        <f t="shared" si="111"/>
        <v>0</v>
      </c>
      <c r="BJ149" s="279">
        <f t="shared" si="112"/>
        <v>0</v>
      </c>
      <c r="BK149" s="383">
        <f t="shared" si="113"/>
        <v>0</v>
      </c>
      <c r="BL149" s="276" t="str">
        <f t="shared" si="114"/>
        <v xml:space="preserve"> -</v>
      </c>
      <c r="BM149" s="450" t="s">
        <v>1748</v>
      </c>
      <c r="BN149" s="194" t="s">
        <v>1276</v>
      </c>
      <c r="BO149" s="95" t="s">
        <v>95</v>
      </c>
    </row>
    <row r="150" spans="2:67" ht="30" customHeight="1">
      <c r="B150" s="649"/>
      <c r="C150" s="646"/>
      <c r="D150" s="713"/>
      <c r="E150" s="710"/>
      <c r="F150" s="633"/>
      <c r="G150" s="695"/>
      <c r="H150" s="695"/>
      <c r="I150" s="692"/>
      <c r="J150" s="622"/>
      <c r="K150" s="614"/>
      <c r="L150" s="110" t="s">
        <v>1180</v>
      </c>
      <c r="M150" s="122" t="s">
        <v>2032</v>
      </c>
      <c r="N150" s="110" t="s">
        <v>1769</v>
      </c>
      <c r="O150" s="34">
        <v>4</v>
      </c>
      <c r="P150" s="54">
        <v>8</v>
      </c>
      <c r="Q150" s="54">
        <v>0</v>
      </c>
      <c r="R150" s="308">
        <f t="shared" si="99"/>
        <v>0</v>
      </c>
      <c r="S150" s="54">
        <v>3</v>
      </c>
      <c r="T150" s="308">
        <f t="shared" si="117"/>
        <v>0.375</v>
      </c>
      <c r="U150" s="54">
        <v>3</v>
      </c>
      <c r="V150" s="310">
        <f t="shared" si="118"/>
        <v>0.375</v>
      </c>
      <c r="W150" s="41">
        <v>2</v>
      </c>
      <c r="X150" s="310">
        <f t="shared" si="100"/>
        <v>0.25</v>
      </c>
      <c r="Y150" s="48">
        <v>0</v>
      </c>
      <c r="Z150" s="54">
        <v>0</v>
      </c>
      <c r="AA150" s="54">
        <v>0</v>
      </c>
      <c r="AB150" s="43">
        <v>0</v>
      </c>
      <c r="AC150" s="247" t="str">
        <f t="shared" si="89"/>
        <v xml:space="preserve"> -</v>
      </c>
      <c r="AD150" s="337" t="str">
        <f t="shared" si="90"/>
        <v xml:space="preserve"> -</v>
      </c>
      <c r="AE150" s="248">
        <f t="shared" si="91"/>
        <v>0</v>
      </c>
      <c r="AF150" s="337">
        <f t="shared" si="92"/>
        <v>0</v>
      </c>
      <c r="AG150" s="248">
        <f t="shared" si="93"/>
        <v>0</v>
      </c>
      <c r="AH150" s="337">
        <f t="shared" si="94"/>
        <v>0</v>
      </c>
      <c r="AI150" s="248">
        <f t="shared" si="95"/>
        <v>0</v>
      </c>
      <c r="AJ150" s="337">
        <f t="shared" si="96"/>
        <v>0</v>
      </c>
      <c r="AK150" s="503">
        <f t="shared" si="119"/>
        <v>0</v>
      </c>
      <c r="AL150" s="498">
        <f t="shared" si="97"/>
        <v>0</v>
      </c>
      <c r="AM150" s="493">
        <f t="shared" si="98"/>
        <v>0</v>
      </c>
      <c r="AN150" s="49">
        <v>0</v>
      </c>
      <c r="AO150" s="54">
        <v>0</v>
      </c>
      <c r="AP150" s="54">
        <v>0</v>
      </c>
      <c r="AQ150" s="116" t="str">
        <f t="shared" si="102"/>
        <v xml:space="preserve"> -</v>
      </c>
      <c r="AR150" s="277" t="str">
        <f t="shared" si="103"/>
        <v xml:space="preserve"> -</v>
      </c>
      <c r="AS150" s="49">
        <v>80000</v>
      </c>
      <c r="AT150" s="54">
        <v>0</v>
      </c>
      <c r="AU150" s="54">
        <v>0</v>
      </c>
      <c r="AV150" s="116">
        <f t="shared" si="104"/>
        <v>0</v>
      </c>
      <c r="AW150" s="277" t="str">
        <f t="shared" si="105"/>
        <v xml:space="preserve"> -</v>
      </c>
      <c r="AX150" s="48">
        <v>100000</v>
      </c>
      <c r="AY150" s="54">
        <v>0</v>
      </c>
      <c r="AZ150" s="54">
        <v>0</v>
      </c>
      <c r="BA150" s="116">
        <f t="shared" si="106"/>
        <v>0</v>
      </c>
      <c r="BB150" s="277" t="str">
        <f t="shared" si="107"/>
        <v xml:space="preserve"> -</v>
      </c>
      <c r="BC150" s="49">
        <v>100000</v>
      </c>
      <c r="BD150" s="54">
        <v>0</v>
      </c>
      <c r="BE150" s="54">
        <v>0</v>
      </c>
      <c r="BF150" s="116">
        <f t="shared" si="108"/>
        <v>0</v>
      </c>
      <c r="BG150" s="277" t="str">
        <f t="shared" si="109"/>
        <v xml:space="preserve"> -</v>
      </c>
      <c r="BH150" s="240">
        <f t="shared" si="110"/>
        <v>280000</v>
      </c>
      <c r="BI150" s="236">
        <f t="shared" si="111"/>
        <v>0</v>
      </c>
      <c r="BJ150" s="236">
        <f t="shared" si="112"/>
        <v>0</v>
      </c>
      <c r="BK150" s="381">
        <f t="shared" si="113"/>
        <v>0</v>
      </c>
      <c r="BL150" s="277" t="str">
        <f t="shared" si="114"/>
        <v xml:space="preserve"> -</v>
      </c>
      <c r="BM150" s="451" t="s">
        <v>1748</v>
      </c>
      <c r="BN150" s="195" t="s">
        <v>1276</v>
      </c>
      <c r="BO150" s="96" t="s">
        <v>95</v>
      </c>
    </row>
    <row r="151" spans="2:67" ht="30" customHeight="1">
      <c r="B151" s="649"/>
      <c r="C151" s="646"/>
      <c r="D151" s="713"/>
      <c r="E151" s="710"/>
      <c r="F151" s="633"/>
      <c r="G151" s="695"/>
      <c r="H151" s="695"/>
      <c r="I151" s="692"/>
      <c r="J151" s="622"/>
      <c r="K151" s="614"/>
      <c r="L151" s="110" t="s">
        <v>598</v>
      </c>
      <c r="M151" s="122" t="s">
        <v>2033</v>
      </c>
      <c r="N151" s="110" t="s">
        <v>1770</v>
      </c>
      <c r="O151" s="34">
        <v>0</v>
      </c>
      <c r="P151" s="54">
        <v>4</v>
      </c>
      <c r="Q151" s="54">
        <v>0</v>
      </c>
      <c r="R151" s="308">
        <f t="shared" si="99"/>
        <v>0</v>
      </c>
      <c r="S151" s="54">
        <v>2</v>
      </c>
      <c r="T151" s="308">
        <f t="shared" si="117"/>
        <v>0.5</v>
      </c>
      <c r="U151" s="54">
        <v>1</v>
      </c>
      <c r="V151" s="310">
        <f t="shared" si="118"/>
        <v>0.25</v>
      </c>
      <c r="W151" s="41">
        <v>1</v>
      </c>
      <c r="X151" s="310">
        <f t="shared" si="100"/>
        <v>0.25</v>
      </c>
      <c r="Y151" s="48">
        <v>0</v>
      </c>
      <c r="Z151" s="54">
        <v>0</v>
      </c>
      <c r="AA151" s="54">
        <v>0</v>
      </c>
      <c r="AB151" s="43">
        <v>0</v>
      </c>
      <c r="AC151" s="247" t="str">
        <f t="shared" si="89"/>
        <v xml:space="preserve"> -</v>
      </c>
      <c r="AD151" s="337" t="str">
        <f t="shared" si="90"/>
        <v xml:space="preserve"> -</v>
      </c>
      <c r="AE151" s="248">
        <f t="shared" si="91"/>
        <v>0</v>
      </c>
      <c r="AF151" s="337">
        <f t="shared" si="92"/>
        <v>0</v>
      </c>
      <c r="AG151" s="248">
        <f t="shared" si="93"/>
        <v>0</v>
      </c>
      <c r="AH151" s="337">
        <f t="shared" si="94"/>
        <v>0</v>
      </c>
      <c r="AI151" s="248">
        <f t="shared" si="95"/>
        <v>0</v>
      </c>
      <c r="AJ151" s="337">
        <f t="shared" si="96"/>
        <v>0</v>
      </c>
      <c r="AK151" s="503">
        <f t="shared" si="119"/>
        <v>0</v>
      </c>
      <c r="AL151" s="498">
        <f t="shared" si="97"/>
        <v>0</v>
      </c>
      <c r="AM151" s="493">
        <f t="shared" si="98"/>
        <v>0</v>
      </c>
      <c r="AN151" s="49">
        <v>0</v>
      </c>
      <c r="AO151" s="54">
        <v>0</v>
      </c>
      <c r="AP151" s="54">
        <v>0</v>
      </c>
      <c r="AQ151" s="116" t="str">
        <f t="shared" si="102"/>
        <v xml:space="preserve"> -</v>
      </c>
      <c r="AR151" s="277" t="str">
        <f t="shared" si="103"/>
        <v xml:space="preserve"> -</v>
      </c>
      <c r="AS151" s="49">
        <v>40000</v>
      </c>
      <c r="AT151" s="54">
        <v>0</v>
      </c>
      <c r="AU151" s="54">
        <v>0</v>
      </c>
      <c r="AV151" s="116">
        <f t="shared" si="104"/>
        <v>0</v>
      </c>
      <c r="AW151" s="277" t="str">
        <f t="shared" si="105"/>
        <v xml:space="preserve"> -</v>
      </c>
      <c r="AX151" s="48">
        <v>50000</v>
      </c>
      <c r="AY151" s="54">
        <v>0</v>
      </c>
      <c r="AZ151" s="54">
        <v>0</v>
      </c>
      <c r="BA151" s="116">
        <f t="shared" si="106"/>
        <v>0</v>
      </c>
      <c r="BB151" s="277" t="str">
        <f t="shared" si="107"/>
        <v xml:space="preserve"> -</v>
      </c>
      <c r="BC151" s="49">
        <v>50000</v>
      </c>
      <c r="BD151" s="54">
        <v>0</v>
      </c>
      <c r="BE151" s="54">
        <v>0</v>
      </c>
      <c r="BF151" s="116">
        <f t="shared" si="108"/>
        <v>0</v>
      </c>
      <c r="BG151" s="277" t="str">
        <f t="shared" si="109"/>
        <v xml:space="preserve"> -</v>
      </c>
      <c r="BH151" s="240">
        <f t="shared" si="110"/>
        <v>140000</v>
      </c>
      <c r="BI151" s="236">
        <f t="shared" si="111"/>
        <v>0</v>
      </c>
      <c r="BJ151" s="236">
        <f t="shared" si="112"/>
        <v>0</v>
      </c>
      <c r="BK151" s="381">
        <f t="shared" si="113"/>
        <v>0</v>
      </c>
      <c r="BL151" s="277" t="str">
        <f t="shared" si="114"/>
        <v xml:space="preserve"> -</v>
      </c>
      <c r="BM151" s="451" t="s">
        <v>1748</v>
      </c>
      <c r="BN151" s="195" t="s">
        <v>1276</v>
      </c>
      <c r="BO151" s="96" t="s">
        <v>95</v>
      </c>
    </row>
    <row r="152" spans="2:67" ht="30" customHeight="1">
      <c r="B152" s="649"/>
      <c r="C152" s="646"/>
      <c r="D152" s="713"/>
      <c r="E152" s="710"/>
      <c r="F152" s="633"/>
      <c r="G152" s="695"/>
      <c r="H152" s="695"/>
      <c r="I152" s="692"/>
      <c r="J152" s="622"/>
      <c r="K152" s="614"/>
      <c r="L152" s="110" t="s">
        <v>1185</v>
      </c>
      <c r="M152" s="122" t="s">
        <v>1219</v>
      </c>
      <c r="N152" s="110" t="s">
        <v>1771</v>
      </c>
      <c r="O152" s="34">
        <v>1</v>
      </c>
      <c r="P152" s="54">
        <v>1</v>
      </c>
      <c r="Q152" s="54">
        <v>1</v>
      </c>
      <c r="R152" s="308">
        <f t="shared" si="99"/>
        <v>1</v>
      </c>
      <c r="S152" s="54">
        <v>0</v>
      </c>
      <c r="T152" s="308">
        <f t="shared" si="117"/>
        <v>0</v>
      </c>
      <c r="U152" s="54">
        <v>0</v>
      </c>
      <c r="V152" s="310">
        <f t="shared" si="118"/>
        <v>0</v>
      </c>
      <c r="W152" s="41">
        <v>0</v>
      </c>
      <c r="X152" s="310">
        <f t="shared" si="100"/>
        <v>0</v>
      </c>
      <c r="Y152" s="48">
        <v>1</v>
      </c>
      <c r="Z152" s="54">
        <v>0</v>
      </c>
      <c r="AA152" s="54">
        <v>0</v>
      </c>
      <c r="AB152" s="43">
        <v>0</v>
      </c>
      <c r="AC152" s="247">
        <f t="shared" si="89"/>
        <v>1</v>
      </c>
      <c r="AD152" s="337">
        <f t="shared" si="90"/>
        <v>1</v>
      </c>
      <c r="AE152" s="248" t="str">
        <f t="shared" si="91"/>
        <v xml:space="preserve"> -</v>
      </c>
      <c r="AF152" s="337" t="str">
        <f t="shared" si="92"/>
        <v xml:space="preserve"> -</v>
      </c>
      <c r="AG152" s="248" t="str">
        <f t="shared" si="93"/>
        <v xml:space="preserve"> -</v>
      </c>
      <c r="AH152" s="337" t="str">
        <f t="shared" si="94"/>
        <v xml:space="preserve"> -</v>
      </c>
      <c r="AI152" s="248" t="str">
        <f t="shared" si="95"/>
        <v xml:space="preserve"> -</v>
      </c>
      <c r="AJ152" s="337" t="str">
        <f t="shared" si="96"/>
        <v xml:space="preserve"> -</v>
      </c>
      <c r="AK152" s="503">
        <f t="shared" si="119"/>
        <v>1</v>
      </c>
      <c r="AL152" s="498">
        <f t="shared" si="97"/>
        <v>1</v>
      </c>
      <c r="AM152" s="493">
        <f t="shared" si="98"/>
        <v>1</v>
      </c>
      <c r="AN152" s="49">
        <v>0</v>
      </c>
      <c r="AO152" s="54">
        <v>0</v>
      </c>
      <c r="AP152" s="54">
        <v>0</v>
      </c>
      <c r="AQ152" s="116" t="str">
        <f t="shared" si="102"/>
        <v xml:space="preserve"> -</v>
      </c>
      <c r="AR152" s="277" t="str">
        <f t="shared" si="103"/>
        <v xml:space="preserve"> -</v>
      </c>
      <c r="AS152" s="49">
        <v>0</v>
      </c>
      <c r="AT152" s="54">
        <v>0</v>
      </c>
      <c r="AU152" s="54">
        <v>0</v>
      </c>
      <c r="AV152" s="116" t="str">
        <f t="shared" si="104"/>
        <v xml:space="preserve"> -</v>
      </c>
      <c r="AW152" s="277" t="str">
        <f t="shared" si="105"/>
        <v xml:space="preserve"> -</v>
      </c>
      <c r="AX152" s="48">
        <v>0</v>
      </c>
      <c r="AY152" s="54">
        <v>0</v>
      </c>
      <c r="AZ152" s="54">
        <v>0</v>
      </c>
      <c r="BA152" s="116" t="str">
        <f t="shared" si="106"/>
        <v xml:space="preserve"> -</v>
      </c>
      <c r="BB152" s="277" t="str">
        <f t="shared" si="107"/>
        <v xml:space="preserve"> -</v>
      </c>
      <c r="BC152" s="49">
        <v>0</v>
      </c>
      <c r="BD152" s="54">
        <v>0</v>
      </c>
      <c r="BE152" s="54">
        <v>0</v>
      </c>
      <c r="BF152" s="116" t="str">
        <f t="shared" si="108"/>
        <v xml:space="preserve"> -</v>
      </c>
      <c r="BG152" s="277" t="str">
        <f t="shared" si="109"/>
        <v xml:space="preserve"> -</v>
      </c>
      <c r="BH152" s="240">
        <f t="shared" si="110"/>
        <v>0</v>
      </c>
      <c r="BI152" s="236">
        <f t="shared" si="111"/>
        <v>0</v>
      </c>
      <c r="BJ152" s="236">
        <f t="shared" si="112"/>
        <v>0</v>
      </c>
      <c r="BK152" s="381" t="str">
        <f t="shared" si="113"/>
        <v xml:space="preserve"> -</v>
      </c>
      <c r="BL152" s="277" t="str">
        <f t="shared" si="114"/>
        <v xml:space="preserve"> -</v>
      </c>
      <c r="BM152" s="451" t="s">
        <v>1748</v>
      </c>
      <c r="BN152" s="195" t="s">
        <v>1276</v>
      </c>
      <c r="BO152" s="96" t="s">
        <v>1957</v>
      </c>
    </row>
    <row r="153" spans="2:67" ht="30" customHeight="1">
      <c r="B153" s="649"/>
      <c r="C153" s="646"/>
      <c r="D153" s="713"/>
      <c r="E153" s="710"/>
      <c r="F153" s="633"/>
      <c r="G153" s="695"/>
      <c r="H153" s="695"/>
      <c r="I153" s="692"/>
      <c r="J153" s="622"/>
      <c r="K153" s="614"/>
      <c r="L153" s="23" t="s">
        <v>599</v>
      </c>
      <c r="M153" s="123" t="s">
        <v>1219</v>
      </c>
      <c r="N153" s="23" t="s">
        <v>1772</v>
      </c>
      <c r="O153" s="34">
        <v>0</v>
      </c>
      <c r="P153" s="54">
        <v>1</v>
      </c>
      <c r="Q153" s="54">
        <v>0</v>
      </c>
      <c r="R153" s="308">
        <f t="shared" si="99"/>
        <v>0</v>
      </c>
      <c r="S153" s="54">
        <v>1</v>
      </c>
      <c r="T153" s="308">
        <f t="shared" si="117"/>
        <v>1</v>
      </c>
      <c r="U153" s="54">
        <v>0</v>
      </c>
      <c r="V153" s="310">
        <f t="shared" si="118"/>
        <v>0</v>
      </c>
      <c r="W153" s="41">
        <v>0</v>
      </c>
      <c r="X153" s="310">
        <f t="shared" si="100"/>
        <v>0</v>
      </c>
      <c r="Y153" s="48">
        <v>0</v>
      </c>
      <c r="Z153" s="54">
        <v>0</v>
      </c>
      <c r="AA153" s="54">
        <v>0</v>
      </c>
      <c r="AB153" s="43">
        <v>0</v>
      </c>
      <c r="AC153" s="247" t="str">
        <f t="shared" si="89"/>
        <v xml:space="preserve"> -</v>
      </c>
      <c r="AD153" s="337" t="str">
        <f t="shared" si="90"/>
        <v xml:space="preserve"> -</v>
      </c>
      <c r="AE153" s="248">
        <f t="shared" si="91"/>
        <v>0</v>
      </c>
      <c r="AF153" s="337">
        <f t="shared" si="92"/>
        <v>0</v>
      </c>
      <c r="AG153" s="248" t="str">
        <f t="shared" si="93"/>
        <v xml:space="preserve"> -</v>
      </c>
      <c r="AH153" s="337" t="str">
        <f t="shared" si="94"/>
        <v xml:space="preserve"> -</v>
      </c>
      <c r="AI153" s="248" t="str">
        <f t="shared" si="95"/>
        <v xml:space="preserve"> -</v>
      </c>
      <c r="AJ153" s="337" t="str">
        <f t="shared" si="96"/>
        <v xml:space="preserve"> -</v>
      </c>
      <c r="AK153" s="503">
        <f t="shared" si="119"/>
        <v>0</v>
      </c>
      <c r="AL153" s="498">
        <f t="shared" si="97"/>
        <v>0</v>
      </c>
      <c r="AM153" s="493">
        <f t="shared" si="98"/>
        <v>0</v>
      </c>
      <c r="AN153" s="49">
        <v>0</v>
      </c>
      <c r="AO153" s="54">
        <v>0</v>
      </c>
      <c r="AP153" s="54">
        <v>0</v>
      </c>
      <c r="AQ153" s="116" t="str">
        <f t="shared" si="102"/>
        <v xml:space="preserve"> -</v>
      </c>
      <c r="AR153" s="277" t="str">
        <f t="shared" si="103"/>
        <v xml:space="preserve"> -</v>
      </c>
      <c r="AS153" s="49">
        <v>190000</v>
      </c>
      <c r="AT153" s="54">
        <v>0</v>
      </c>
      <c r="AU153" s="54">
        <v>0</v>
      </c>
      <c r="AV153" s="116">
        <f t="shared" si="104"/>
        <v>0</v>
      </c>
      <c r="AW153" s="277" t="str">
        <f t="shared" si="105"/>
        <v xml:space="preserve"> -</v>
      </c>
      <c r="AX153" s="48">
        <v>0</v>
      </c>
      <c r="AY153" s="54">
        <v>0</v>
      </c>
      <c r="AZ153" s="54">
        <v>0</v>
      </c>
      <c r="BA153" s="116" t="str">
        <f t="shared" si="106"/>
        <v xml:space="preserve"> -</v>
      </c>
      <c r="BB153" s="277" t="str">
        <f t="shared" si="107"/>
        <v xml:space="preserve"> -</v>
      </c>
      <c r="BC153" s="49">
        <v>0</v>
      </c>
      <c r="BD153" s="54">
        <v>0</v>
      </c>
      <c r="BE153" s="54">
        <v>0</v>
      </c>
      <c r="BF153" s="116" t="str">
        <f t="shared" si="108"/>
        <v xml:space="preserve"> -</v>
      </c>
      <c r="BG153" s="277" t="str">
        <f t="shared" si="109"/>
        <v xml:space="preserve"> -</v>
      </c>
      <c r="BH153" s="240">
        <f t="shared" si="110"/>
        <v>190000</v>
      </c>
      <c r="BI153" s="236">
        <f t="shared" si="111"/>
        <v>0</v>
      </c>
      <c r="BJ153" s="236">
        <f t="shared" si="112"/>
        <v>0</v>
      </c>
      <c r="BK153" s="381">
        <f t="shared" si="113"/>
        <v>0</v>
      </c>
      <c r="BL153" s="277" t="str">
        <f t="shared" si="114"/>
        <v xml:space="preserve"> -</v>
      </c>
      <c r="BM153" s="451" t="s">
        <v>1748</v>
      </c>
      <c r="BN153" s="195" t="s">
        <v>1276</v>
      </c>
      <c r="BO153" s="96" t="s">
        <v>95</v>
      </c>
    </row>
    <row r="154" spans="2:67" ht="30" customHeight="1">
      <c r="B154" s="649"/>
      <c r="C154" s="646"/>
      <c r="D154" s="713"/>
      <c r="E154" s="710"/>
      <c r="F154" s="633"/>
      <c r="G154" s="695"/>
      <c r="H154" s="695"/>
      <c r="I154" s="692"/>
      <c r="J154" s="622"/>
      <c r="K154" s="614"/>
      <c r="L154" s="23" t="s">
        <v>600</v>
      </c>
      <c r="M154" s="123" t="s">
        <v>2034</v>
      </c>
      <c r="N154" s="23" t="s">
        <v>1773</v>
      </c>
      <c r="O154" s="34">
        <v>0</v>
      </c>
      <c r="P154" s="54">
        <v>2</v>
      </c>
      <c r="Q154" s="54">
        <v>0</v>
      </c>
      <c r="R154" s="308">
        <f t="shared" si="99"/>
        <v>0</v>
      </c>
      <c r="S154" s="54">
        <v>0</v>
      </c>
      <c r="T154" s="308">
        <f t="shared" si="117"/>
        <v>0</v>
      </c>
      <c r="U154" s="54">
        <v>1</v>
      </c>
      <c r="V154" s="310">
        <f t="shared" si="118"/>
        <v>0.5</v>
      </c>
      <c r="W154" s="41">
        <v>1</v>
      </c>
      <c r="X154" s="310">
        <f t="shared" si="100"/>
        <v>0.5</v>
      </c>
      <c r="Y154" s="48">
        <v>0</v>
      </c>
      <c r="Z154" s="54">
        <v>0</v>
      </c>
      <c r="AA154" s="54">
        <v>0</v>
      </c>
      <c r="AB154" s="43">
        <v>0</v>
      </c>
      <c r="AC154" s="247" t="str">
        <f t="shared" si="89"/>
        <v xml:space="preserve"> -</v>
      </c>
      <c r="AD154" s="337" t="str">
        <f t="shared" si="90"/>
        <v xml:space="preserve"> -</v>
      </c>
      <c r="AE154" s="248" t="str">
        <f t="shared" si="91"/>
        <v xml:space="preserve"> -</v>
      </c>
      <c r="AF154" s="337" t="str">
        <f t="shared" si="92"/>
        <v xml:space="preserve"> -</v>
      </c>
      <c r="AG154" s="248">
        <f t="shared" si="93"/>
        <v>0</v>
      </c>
      <c r="AH154" s="337">
        <f t="shared" si="94"/>
        <v>0</v>
      </c>
      <c r="AI154" s="248">
        <f t="shared" si="95"/>
        <v>0</v>
      </c>
      <c r="AJ154" s="337">
        <f t="shared" si="96"/>
        <v>0</v>
      </c>
      <c r="AK154" s="503">
        <f t="shared" si="119"/>
        <v>0</v>
      </c>
      <c r="AL154" s="498">
        <f t="shared" si="97"/>
        <v>0</v>
      </c>
      <c r="AM154" s="493">
        <f t="shared" si="98"/>
        <v>0</v>
      </c>
      <c r="AN154" s="49">
        <v>0</v>
      </c>
      <c r="AO154" s="54">
        <v>0</v>
      </c>
      <c r="AP154" s="54">
        <v>0</v>
      </c>
      <c r="AQ154" s="116" t="str">
        <f t="shared" si="102"/>
        <v xml:space="preserve"> -</v>
      </c>
      <c r="AR154" s="277" t="str">
        <f t="shared" si="103"/>
        <v xml:space="preserve"> -</v>
      </c>
      <c r="AS154" s="49">
        <v>0</v>
      </c>
      <c r="AT154" s="54">
        <v>0</v>
      </c>
      <c r="AU154" s="54">
        <v>0</v>
      </c>
      <c r="AV154" s="116" t="str">
        <f t="shared" si="104"/>
        <v xml:space="preserve"> -</v>
      </c>
      <c r="AW154" s="277" t="str">
        <f t="shared" si="105"/>
        <v xml:space="preserve"> -</v>
      </c>
      <c r="AX154" s="48">
        <v>1500000</v>
      </c>
      <c r="AY154" s="54">
        <v>0</v>
      </c>
      <c r="AZ154" s="54">
        <v>0</v>
      </c>
      <c r="BA154" s="116">
        <f t="shared" si="106"/>
        <v>0</v>
      </c>
      <c r="BB154" s="277" t="str">
        <f t="shared" si="107"/>
        <v xml:space="preserve"> -</v>
      </c>
      <c r="BC154" s="49">
        <v>1500000</v>
      </c>
      <c r="BD154" s="54">
        <v>0</v>
      </c>
      <c r="BE154" s="54">
        <v>0</v>
      </c>
      <c r="BF154" s="116">
        <f t="shared" si="108"/>
        <v>0</v>
      </c>
      <c r="BG154" s="277" t="str">
        <f t="shared" si="109"/>
        <v xml:space="preserve"> -</v>
      </c>
      <c r="BH154" s="240">
        <f t="shared" si="110"/>
        <v>3000000</v>
      </c>
      <c r="BI154" s="236">
        <f t="shared" si="111"/>
        <v>0</v>
      </c>
      <c r="BJ154" s="236">
        <f t="shared" si="112"/>
        <v>0</v>
      </c>
      <c r="BK154" s="381">
        <f t="shared" si="113"/>
        <v>0</v>
      </c>
      <c r="BL154" s="277" t="str">
        <f t="shared" si="114"/>
        <v xml:space="preserve"> -</v>
      </c>
      <c r="BM154" s="451" t="s">
        <v>1748</v>
      </c>
      <c r="BN154" s="195" t="s">
        <v>1276</v>
      </c>
      <c r="BO154" s="96" t="s">
        <v>95</v>
      </c>
    </row>
    <row r="155" spans="2:67" ht="45.75" customHeight="1">
      <c r="B155" s="649"/>
      <c r="C155" s="646"/>
      <c r="D155" s="713"/>
      <c r="E155" s="710"/>
      <c r="F155" s="633"/>
      <c r="G155" s="695"/>
      <c r="H155" s="695"/>
      <c r="I155" s="692"/>
      <c r="J155" s="622"/>
      <c r="K155" s="614"/>
      <c r="L155" s="23" t="s">
        <v>695</v>
      </c>
      <c r="M155" s="123" t="s">
        <v>2035</v>
      </c>
      <c r="N155" s="23" t="s">
        <v>1774</v>
      </c>
      <c r="O155" s="34">
        <v>0</v>
      </c>
      <c r="P155" s="54">
        <v>1</v>
      </c>
      <c r="Q155" s="54">
        <v>1</v>
      </c>
      <c r="R155" s="308">
        <v>0.25</v>
      </c>
      <c r="S155" s="54">
        <v>1</v>
      </c>
      <c r="T155" s="308">
        <v>0.25</v>
      </c>
      <c r="U155" s="54">
        <v>1</v>
      </c>
      <c r="V155" s="310">
        <v>0.25</v>
      </c>
      <c r="W155" s="41">
        <v>1</v>
      </c>
      <c r="X155" s="310">
        <v>0.25</v>
      </c>
      <c r="Y155" s="48">
        <v>1</v>
      </c>
      <c r="Z155" s="54">
        <v>0</v>
      </c>
      <c r="AA155" s="54">
        <v>0</v>
      </c>
      <c r="AB155" s="43">
        <v>0</v>
      </c>
      <c r="AC155" s="247">
        <f t="shared" si="89"/>
        <v>1</v>
      </c>
      <c r="AD155" s="337">
        <f t="shared" si="90"/>
        <v>1</v>
      </c>
      <c r="AE155" s="248">
        <f t="shared" si="91"/>
        <v>0</v>
      </c>
      <c r="AF155" s="337">
        <f t="shared" si="92"/>
        <v>0</v>
      </c>
      <c r="AG155" s="248">
        <f t="shared" si="93"/>
        <v>0</v>
      </c>
      <c r="AH155" s="337">
        <f t="shared" si="94"/>
        <v>0</v>
      </c>
      <c r="AI155" s="248">
        <f t="shared" si="95"/>
        <v>0</v>
      </c>
      <c r="AJ155" s="337">
        <f t="shared" si="96"/>
        <v>0</v>
      </c>
      <c r="AK155" s="503">
        <f t="shared" si="115"/>
        <v>0.25</v>
      </c>
      <c r="AL155" s="498">
        <f t="shared" si="97"/>
        <v>0.25</v>
      </c>
      <c r="AM155" s="493">
        <f t="shared" si="98"/>
        <v>0.25</v>
      </c>
      <c r="AN155" s="49">
        <v>10000</v>
      </c>
      <c r="AO155" s="54">
        <v>0</v>
      </c>
      <c r="AP155" s="54">
        <v>0</v>
      </c>
      <c r="AQ155" s="116">
        <f t="shared" si="102"/>
        <v>0</v>
      </c>
      <c r="AR155" s="277" t="str">
        <f t="shared" si="103"/>
        <v xml:space="preserve"> -</v>
      </c>
      <c r="AS155" s="49">
        <v>30000</v>
      </c>
      <c r="AT155" s="54">
        <v>0</v>
      </c>
      <c r="AU155" s="54">
        <v>0</v>
      </c>
      <c r="AV155" s="116">
        <f t="shared" si="104"/>
        <v>0</v>
      </c>
      <c r="AW155" s="277" t="str">
        <f t="shared" si="105"/>
        <v xml:space="preserve"> -</v>
      </c>
      <c r="AX155" s="48">
        <v>250000</v>
      </c>
      <c r="AY155" s="54">
        <v>0</v>
      </c>
      <c r="AZ155" s="54">
        <v>0</v>
      </c>
      <c r="BA155" s="116">
        <f t="shared" si="106"/>
        <v>0</v>
      </c>
      <c r="BB155" s="277" t="str">
        <f t="shared" si="107"/>
        <v xml:space="preserve"> -</v>
      </c>
      <c r="BC155" s="49">
        <v>250000</v>
      </c>
      <c r="BD155" s="54">
        <v>0</v>
      </c>
      <c r="BE155" s="54">
        <v>0</v>
      </c>
      <c r="BF155" s="116">
        <f t="shared" si="108"/>
        <v>0</v>
      </c>
      <c r="BG155" s="277" t="str">
        <f t="shared" si="109"/>
        <v xml:space="preserve"> -</v>
      </c>
      <c r="BH155" s="240">
        <f t="shared" si="110"/>
        <v>540000</v>
      </c>
      <c r="BI155" s="236">
        <f t="shared" si="111"/>
        <v>0</v>
      </c>
      <c r="BJ155" s="236">
        <f t="shared" si="112"/>
        <v>0</v>
      </c>
      <c r="BK155" s="381">
        <f t="shared" si="113"/>
        <v>0</v>
      </c>
      <c r="BL155" s="277" t="str">
        <f t="shared" si="114"/>
        <v xml:space="preserve"> -</v>
      </c>
      <c r="BM155" s="451" t="s">
        <v>1498</v>
      </c>
      <c r="BN155" s="195" t="s">
        <v>1276</v>
      </c>
      <c r="BO155" s="96" t="s">
        <v>95</v>
      </c>
    </row>
    <row r="156" spans="2:67" ht="45.75" customHeight="1" thickBot="1">
      <c r="B156" s="649"/>
      <c r="C156" s="646"/>
      <c r="D156" s="713"/>
      <c r="E156" s="710"/>
      <c r="F156" s="633"/>
      <c r="G156" s="695"/>
      <c r="H156" s="695"/>
      <c r="I156" s="692"/>
      <c r="J156" s="623"/>
      <c r="K156" s="615"/>
      <c r="L156" s="25" t="s">
        <v>696</v>
      </c>
      <c r="M156" s="126" t="s">
        <v>2036</v>
      </c>
      <c r="N156" s="25" t="s">
        <v>1775</v>
      </c>
      <c r="O156" s="38">
        <v>0</v>
      </c>
      <c r="P156" s="98">
        <v>1</v>
      </c>
      <c r="Q156" s="98">
        <v>1</v>
      </c>
      <c r="R156" s="311">
        <v>0.25</v>
      </c>
      <c r="S156" s="98">
        <v>1</v>
      </c>
      <c r="T156" s="311">
        <v>0.25</v>
      </c>
      <c r="U156" s="98">
        <v>1</v>
      </c>
      <c r="V156" s="312">
        <v>0.25</v>
      </c>
      <c r="W156" s="44">
        <v>1</v>
      </c>
      <c r="X156" s="312">
        <v>0.25</v>
      </c>
      <c r="Y156" s="56">
        <v>0</v>
      </c>
      <c r="Z156" s="86">
        <v>0</v>
      </c>
      <c r="AA156" s="86">
        <v>0</v>
      </c>
      <c r="AB156" s="64">
        <v>0</v>
      </c>
      <c r="AC156" s="245">
        <f t="shared" si="89"/>
        <v>0</v>
      </c>
      <c r="AD156" s="340">
        <f t="shared" si="90"/>
        <v>0</v>
      </c>
      <c r="AE156" s="246">
        <f t="shared" si="91"/>
        <v>0</v>
      </c>
      <c r="AF156" s="340">
        <f t="shared" si="92"/>
        <v>0</v>
      </c>
      <c r="AG156" s="246">
        <f t="shared" si="93"/>
        <v>0</v>
      </c>
      <c r="AH156" s="340">
        <f t="shared" si="94"/>
        <v>0</v>
      </c>
      <c r="AI156" s="246">
        <f t="shared" si="95"/>
        <v>0</v>
      </c>
      <c r="AJ156" s="340">
        <f t="shared" si="96"/>
        <v>0</v>
      </c>
      <c r="AK156" s="504">
        <f t="shared" si="115"/>
        <v>0</v>
      </c>
      <c r="AL156" s="499">
        <f t="shared" si="97"/>
        <v>0</v>
      </c>
      <c r="AM156" s="494">
        <f t="shared" si="98"/>
        <v>0</v>
      </c>
      <c r="AN156" s="51">
        <v>10000</v>
      </c>
      <c r="AO156" s="98">
        <v>0</v>
      </c>
      <c r="AP156" s="98">
        <v>0</v>
      </c>
      <c r="AQ156" s="136">
        <f t="shared" si="102"/>
        <v>0</v>
      </c>
      <c r="AR156" s="280" t="str">
        <f t="shared" si="103"/>
        <v xml:space="preserve"> -</v>
      </c>
      <c r="AS156" s="51">
        <v>80000</v>
      </c>
      <c r="AT156" s="98">
        <v>0</v>
      </c>
      <c r="AU156" s="98">
        <v>0</v>
      </c>
      <c r="AV156" s="136">
        <f t="shared" si="104"/>
        <v>0</v>
      </c>
      <c r="AW156" s="280" t="str">
        <f t="shared" si="105"/>
        <v xml:space="preserve"> -</v>
      </c>
      <c r="AX156" s="50">
        <v>200000</v>
      </c>
      <c r="AY156" s="98">
        <v>0</v>
      </c>
      <c r="AZ156" s="98">
        <v>0</v>
      </c>
      <c r="BA156" s="136">
        <f t="shared" si="106"/>
        <v>0</v>
      </c>
      <c r="BB156" s="280" t="str">
        <f t="shared" si="107"/>
        <v xml:space="preserve"> -</v>
      </c>
      <c r="BC156" s="51">
        <v>100000</v>
      </c>
      <c r="BD156" s="98">
        <v>0</v>
      </c>
      <c r="BE156" s="98">
        <v>0</v>
      </c>
      <c r="BF156" s="136">
        <f t="shared" si="108"/>
        <v>0</v>
      </c>
      <c r="BG156" s="280" t="str">
        <f t="shared" si="109"/>
        <v xml:space="preserve"> -</v>
      </c>
      <c r="BH156" s="258">
        <f t="shared" si="110"/>
        <v>390000</v>
      </c>
      <c r="BI156" s="237">
        <f t="shared" si="111"/>
        <v>0</v>
      </c>
      <c r="BJ156" s="237">
        <f t="shared" si="112"/>
        <v>0</v>
      </c>
      <c r="BK156" s="384">
        <f t="shared" si="113"/>
        <v>0</v>
      </c>
      <c r="BL156" s="280" t="str">
        <f t="shared" si="114"/>
        <v xml:space="preserve"> -</v>
      </c>
      <c r="BM156" s="453" t="s">
        <v>1498</v>
      </c>
      <c r="BN156" s="196" t="s">
        <v>1276</v>
      </c>
      <c r="BO156" s="97" t="s">
        <v>95</v>
      </c>
    </row>
    <row r="157" spans="2:67" s="159" customFormat="1" ht="45.75" customHeight="1" thickBot="1">
      <c r="B157" s="649"/>
      <c r="C157" s="646"/>
      <c r="D157" s="713"/>
      <c r="E157" s="710"/>
      <c r="F157" s="633"/>
      <c r="G157" s="695"/>
      <c r="H157" s="695"/>
      <c r="I157" s="692"/>
      <c r="J157" s="205">
        <f>+RESUMEN!J110</f>
        <v>0</v>
      </c>
      <c r="K157" s="160" t="s">
        <v>618</v>
      </c>
      <c r="L157" s="172" t="s">
        <v>601</v>
      </c>
      <c r="M157" s="161" t="s">
        <v>2037</v>
      </c>
      <c r="N157" s="172" t="s">
        <v>1776</v>
      </c>
      <c r="O157" s="162">
        <v>0</v>
      </c>
      <c r="P157" s="177">
        <v>1</v>
      </c>
      <c r="Q157" s="177">
        <v>0</v>
      </c>
      <c r="R157" s="326">
        <v>0</v>
      </c>
      <c r="S157" s="177">
        <v>1</v>
      </c>
      <c r="T157" s="326">
        <v>0.33</v>
      </c>
      <c r="U157" s="177">
        <v>1</v>
      </c>
      <c r="V157" s="327">
        <v>0.33</v>
      </c>
      <c r="W157" s="260">
        <v>1</v>
      </c>
      <c r="X157" s="328">
        <v>0.34</v>
      </c>
      <c r="Y157" s="179">
        <v>0</v>
      </c>
      <c r="Z157" s="177">
        <v>0</v>
      </c>
      <c r="AA157" s="177">
        <v>0</v>
      </c>
      <c r="AB157" s="173">
        <v>0</v>
      </c>
      <c r="AC157" s="344" t="str">
        <f t="shared" si="89"/>
        <v xml:space="preserve"> -</v>
      </c>
      <c r="AD157" s="345" t="str">
        <f t="shared" si="90"/>
        <v xml:space="preserve"> -</v>
      </c>
      <c r="AE157" s="346">
        <f t="shared" si="91"/>
        <v>0</v>
      </c>
      <c r="AF157" s="345">
        <f t="shared" si="92"/>
        <v>0</v>
      </c>
      <c r="AG157" s="346">
        <f t="shared" si="93"/>
        <v>0</v>
      </c>
      <c r="AH157" s="345">
        <f t="shared" si="94"/>
        <v>0</v>
      </c>
      <c r="AI157" s="346">
        <f t="shared" si="95"/>
        <v>0</v>
      </c>
      <c r="AJ157" s="345">
        <f t="shared" si="96"/>
        <v>0</v>
      </c>
      <c r="AK157" s="526">
        <f>+AVERAGE(Z157:AB157)/P157</f>
        <v>0</v>
      </c>
      <c r="AL157" s="524">
        <f t="shared" si="97"/>
        <v>0</v>
      </c>
      <c r="AM157" s="525">
        <f t="shared" si="98"/>
        <v>0</v>
      </c>
      <c r="AN157" s="179">
        <v>0</v>
      </c>
      <c r="AO157" s="177">
        <v>0</v>
      </c>
      <c r="AP157" s="177">
        <v>0</v>
      </c>
      <c r="AQ157" s="297" t="str">
        <f t="shared" si="102"/>
        <v xml:space="preserve"> -</v>
      </c>
      <c r="AR157" s="298" t="str">
        <f t="shared" si="103"/>
        <v xml:space="preserve"> -</v>
      </c>
      <c r="AS157" s="178">
        <v>30000</v>
      </c>
      <c r="AT157" s="177">
        <v>0</v>
      </c>
      <c r="AU157" s="177">
        <v>0</v>
      </c>
      <c r="AV157" s="297">
        <f t="shared" si="104"/>
        <v>0</v>
      </c>
      <c r="AW157" s="298" t="str">
        <f t="shared" si="105"/>
        <v xml:space="preserve"> -</v>
      </c>
      <c r="AX157" s="179">
        <v>100000</v>
      </c>
      <c r="AY157" s="177">
        <v>0</v>
      </c>
      <c r="AZ157" s="177">
        <v>0</v>
      </c>
      <c r="BA157" s="297">
        <f t="shared" si="106"/>
        <v>0</v>
      </c>
      <c r="BB157" s="298" t="str">
        <f t="shared" si="107"/>
        <v xml:space="preserve"> -</v>
      </c>
      <c r="BC157" s="178">
        <v>100000</v>
      </c>
      <c r="BD157" s="177">
        <v>0</v>
      </c>
      <c r="BE157" s="177">
        <v>0</v>
      </c>
      <c r="BF157" s="297">
        <f t="shared" si="108"/>
        <v>0</v>
      </c>
      <c r="BG157" s="298" t="str">
        <f t="shared" si="109"/>
        <v xml:space="preserve"> -</v>
      </c>
      <c r="BH157" s="385">
        <f t="shared" si="110"/>
        <v>230000</v>
      </c>
      <c r="BI157" s="386">
        <f t="shared" si="111"/>
        <v>0</v>
      </c>
      <c r="BJ157" s="386">
        <f t="shared" si="112"/>
        <v>0</v>
      </c>
      <c r="BK157" s="387">
        <f t="shared" si="113"/>
        <v>0</v>
      </c>
      <c r="BL157" s="298" t="str">
        <f t="shared" si="114"/>
        <v xml:space="preserve"> -</v>
      </c>
      <c r="BM157" s="463" t="s">
        <v>1748</v>
      </c>
      <c r="BN157" s="199" t="s">
        <v>1276</v>
      </c>
      <c r="BO157" s="158" t="s">
        <v>95</v>
      </c>
    </row>
    <row r="158" spans="2:67" ht="30" customHeight="1">
      <c r="B158" s="649"/>
      <c r="C158" s="646"/>
      <c r="D158" s="713"/>
      <c r="E158" s="710"/>
      <c r="F158" s="633"/>
      <c r="G158" s="695"/>
      <c r="H158" s="695"/>
      <c r="I158" s="692"/>
      <c r="J158" s="624">
        <f>+RESUMEN!J111</f>
        <v>0.27500000000000002</v>
      </c>
      <c r="K158" s="616" t="s">
        <v>619</v>
      </c>
      <c r="L158" s="111" t="s">
        <v>602</v>
      </c>
      <c r="M158" s="127" t="s">
        <v>2038</v>
      </c>
      <c r="N158" s="111" t="s">
        <v>1777</v>
      </c>
      <c r="O158" s="33">
        <v>1</v>
      </c>
      <c r="P158" s="84">
        <v>1</v>
      </c>
      <c r="Q158" s="84">
        <v>1</v>
      </c>
      <c r="R158" s="307">
        <v>0.25</v>
      </c>
      <c r="S158" s="84">
        <v>1</v>
      </c>
      <c r="T158" s="307">
        <v>0.25</v>
      </c>
      <c r="U158" s="84">
        <v>1</v>
      </c>
      <c r="V158" s="309">
        <v>0.25</v>
      </c>
      <c r="W158" s="40">
        <v>1</v>
      </c>
      <c r="X158" s="316">
        <v>0.25</v>
      </c>
      <c r="Y158" s="46">
        <v>1</v>
      </c>
      <c r="Z158" s="84">
        <v>0</v>
      </c>
      <c r="AA158" s="84">
        <v>0</v>
      </c>
      <c r="AB158" s="63">
        <v>0</v>
      </c>
      <c r="AC158" s="243">
        <f t="shared" si="89"/>
        <v>1</v>
      </c>
      <c r="AD158" s="336">
        <f t="shared" si="90"/>
        <v>1</v>
      </c>
      <c r="AE158" s="244">
        <f t="shared" si="91"/>
        <v>0</v>
      </c>
      <c r="AF158" s="336">
        <f t="shared" si="92"/>
        <v>0</v>
      </c>
      <c r="AG158" s="244">
        <f t="shared" si="93"/>
        <v>0</v>
      </c>
      <c r="AH158" s="336">
        <f t="shared" si="94"/>
        <v>0</v>
      </c>
      <c r="AI158" s="244">
        <f t="shared" si="95"/>
        <v>0</v>
      </c>
      <c r="AJ158" s="336">
        <f t="shared" si="96"/>
        <v>0</v>
      </c>
      <c r="AK158" s="502">
        <f t="shared" si="115"/>
        <v>0.25</v>
      </c>
      <c r="AL158" s="497">
        <f t="shared" si="97"/>
        <v>0.25</v>
      </c>
      <c r="AM158" s="492">
        <f t="shared" si="98"/>
        <v>0.25</v>
      </c>
      <c r="AN158" s="46">
        <v>200000</v>
      </c>
      <c r="AO158" s="84">
        <v>200000</v>
      </c>
      <c r="AP158" s="84">
        <v>0</v>
      </c>
      <c r="AQ158" s="135">
        <f t="shared" si="102"/>
        <v>1</v>
      </c>
      <c r="AR158" s="283" t="str">
        <f t="shared" si="103"/>
        <v xml:space="preserve"> -</v>
      </c>
      <c r="AS158" s="47">
        <v>50000</v>
      </c>
      <c r="AT158" s="84">
        <v>0</v>
      </c>
      <c r="AU158" s="84">
        <v>0</v>
      </c>
      <c r="AV158" s="135">
        <f t="shared" si="104"/>
        <v>0</v>
      </c>
      <c r="AW158" s="283" t="str">
        <f t="shared" si="105"/>
        <v xml:space="preserve"> -</v>
      </c>
      <c r="AX158" s="46">
        <v>500000</v>
      </c>
      <c r="AY158" s="84">
        <v>0</v>
      </c>
      <c r="AZ158" s="84">
        <v>0</v>
      </c>
      <c r="BA158" s="135">
        <f t="shared" si="106"/>
        <v>0</v>
      </c>
      <c r="BB158" s="283" t="str">
        <f t="shared" si="107"/>
        <v xml:space="preserve"> -</v>
      </c>
      <c r="BC158" s="47">
        <v>500000</v>
      </c>
      <c r="BD158" s="84">
        <v>0</v>
      </c>
      <c r="BE158" s="84">
        <v>0</v>
      </c>
      <c r="BF158" s="135">
        <f t="shared" si="108"/>
        <v>0</v>
      </c>
      <c r="BG158" s="283" t="str">
        <f t="shared" si="109"/>
        <v xml:space="preserve"> -</v>
      </c>
      <c r="BH158" s="238">
        <f t="shared" si="110"/>
        <v>1250000</v>
      </c>
      <c r="BI158" s="239">
        <f t="shared" si="111"/>
        <v>200000</v>
      </c>
      <c r="BJ158" s="239">
        <f t="shared" si="112"/>
        <v>0</v>
      </c>
      <c r="BK158" s="380">
        <f t="shared" si="113"/>
        <v>0.16</v>
      </c>
      <c r="BL158" s="283" t="str">
        <f t="shared" si="114"/>
        <v xml:space="preserve"> -</v>
      </c>
      <c r="BM158" s="450" t="s">
        <v>1748</v>
      </c>
      <c r="BN158" s="194" t="s">
        <v>1276</v>
      </c>
      <c r="BO158" s="95" t="s">
        <v>95</v>
      </c>
    </row>
    <row r="159" spans="2:67" ht="30" customHeight="1">
      <c r="B159" s="649"/>
      <c r="C159" s="646"/>
      <c r="D159" s="713"/>
      <c r="E159" s="710"/>
      <c r="F159" s="633"/>
      <c r="G159" s="695"/>
      <c r="H159" s="695"/>
      <c r="I159" s="692"/>
      <c r="J159" s="622"/>
      <c r="K159" s="614"/>
      <c r="L159" s="110" t="s">
        <v>603</v>
      </c>
      <c r="M159" s="122" t="s">
        <v>2039</v>
      </c>
      <c r="N159" s="110" t="s">
        <v>1778</v>
      </c>
      <c r="O159" s="34">
        <v>0</v>
      </c>
      <c r="P159" s="54">
        <v>1</v>
      </c>
      <c r="Q159" s="54">
        <v>0</v>
      </c>
      <c r="R159" s="308">
        <v>0</v>
      </c>
      <c r="S159" s="54">
        <v>1</v>
      </c>
      <c r="T159" s="308">
        <v>0.33</v>
      </c>
      <c r="U159" s="54">
        <v>1</v>
      </c>
      <c r="V159" s="310">
        <v>0.33</v>
      </c>
      <c r="W159" s="41">
        <v>1</v>
      </c>
      <c r="X159" s="317">
        <v>0.34</v>
      </c>
      <c r="Y159" s="48">
        <v>0</v>
      </c>
      <c r="Z159" s="54">
        <v>0</v>
      </c>
      <c r="AA159" s="54">
        <v>0</v>
      </c>
      <c r="AB159" s="43">
        <v>0</v>
      </c>
      <c r="AC159" s="247" t="str">
        <f t="shared" si="89"/>
        <v xml:space="preserve"> -</v>
      </c>
      <c r="AD159" s="337" t="str">
        <f t="shared" si="90"/>
        <v xml:space="preserve"> -</v>
      </c>
      <c r="AE159" s="248">
        <f t="shared" si="91"/>
        <v>0</v>
      </c>
      <c r="AF159" s="337">
        <f t="shared" si="92"/>
        <v>0</v>
      </c>
      <c r="AG159" s="248">
        <f t="shared" si="93"/>
        <v>0</v>
      </c>
      <c r="AH159" s="337">
        <f t="shared" si="94"/>
        <v>0</v>
      </c>
      <c r="AI159" s="248">
        <f t="shared" si="95"/>
        <v>0</v>
      </c>
      <c r="AJ159" s="337">
        <f t="shared" si="96"/>
        <v>0</v>
      </c>
      <c r="AK159" s="503">
        <f t="shared" si="115"/>
        <v>0</v>
      </c>
      <c r="AL159" s="498">
        <f t="shared" si="97"/>
        <v>0</v>
      </c>
      <c r="AM159" s="493">
        <f t="shared" si="98"/>
        <v>0</v>
      </c>
      <c r="AN159" s="48">
        <v>0</v>
      </c>
      <c r="AO159" s="54">
        <v>0</v>
      </c>
      <c r="AP159" s="54">
        <v>0</v>
      </c>
      <c r="AQ159" s="116" t="str">
        <f t="shared" si="102"/>
        <v xml:space="preserve"> -</v>
      </c>
      <c r="AR159" s="277" t="str">
        <f t="shared" si="103"/>
        <v xml:space="preserve"> -</v>
      </c>
      <c r="AS159" s="49">
        <v>0</v>
      </c>
      <c r="AT159" s="54">
        <v>0</v>
      </c>
      <c r="AU159" s="54">
        <v>0</v>
      </c>
      <c r="AV159" s="116" t="str">
        <f t="shared" si="104"/>
        <v xml:space="preserve"> -</v>
      </c>
      <c r="AW159" s="277" t="str">
        <f t="shared" si="105"/>
        <v xml:space="preserve"> -</v>
      </c>
      <c r="AX159" s="48">
        <v>50000</v>
      </c>
      <c r="AY159" s="54">
        <v>0</v>
      </c>
      <c r="AZ159" s="54">
        <v>0</v>
      </c>
      <c r="BA159" s="116">
        <f t="shared" si="106"/>
        <v>0</v>
      </c>
      <c r="BB159" s="277" t="str">
        <f t="shared" si="107"/>
        <v xml:space="preserve"> -</v>
      </c>
      <c r="BC159" s="49">
        <v>50000</v>
      </c>
      <c r="BD159" s="54">
        <v>0</v>
      </c>
      <c r="BE159" s="54">
        <v>0</v>
      </c>
      <c r="BF159" s="116">
        <f t="shared" si="108"/>
        <v>0</v>
      </c>
      <c r="BG159" s="277" t="str">
        <f t="shared" si="109"/>
        <v xml:space="preserve"> -</v>
      </c>
      <c r="BH159" s="240">
        <f t="shared" si="110"/>
        <v>100000</v>
      </c>
      <c r="BI159" s="236">
        <f t="shared" si="111"/>
        <v>0</v>
      </c>
      <c r="BJ159" s="236">
        <f t="shared" si="112"/>
        <v>0</v>
      </c>
      <c r="BK159" s="381">
        <f t="shared" si="113"/>
        <v>0</v>
      </c>
      <c r="BL159" s="277" t="str">
        <f t="shared" si="114"/>
        <v xml:space="preserve"> -</v>
      </c>
      <c r="BM159" s="451" t="s">
        <v>1748</v>
      </c>
      <c r="BN159" s="195" t="s">
        <v>1276</v>
      </c>
      <c r="BO159" s="96" t="s">
        <v>95</v>
      </c>
    </row>
    <row r="160" spans="2:67" ht="45.75" customHeight="1">
      <c r="B160" s="649"/>
      <c r="C160" s="646"/>
      <c r="D160" s="713"/>
      <c r="E160" s="710"/>
      <c r="F160" s="633"/>
      <c r="G160" s="695"/>
      <c r="H160" s="695"/>
      <c r="I160" s="692"/>
      <c r="J160" s="622"/>
      <c r="K160" s="614"/>
      <c r="L160" s="23" t="s">
        <v>697</v>
      </c>
      <c r="M160" s="123" t="s">
        <v>1219</v>
      </c>
      <c r="N160" s="23" t="s">
        <v>1779</v>
      </c>
      <c r="O160" s="34">
        <v>0</v>
      </c>
      <c r="P160" s="54">
        <v>1</v>
      </c>
      <c r="Q160" s="54">
        <v>1</v>
      </c>
      <c r="R160" s="308">
        <v>0.25</v>
      </c>
      <c r="S160" s="54">
        <v>1</v>
      </c>
      <c r="T160" s="308">
        <v>0.25</v>
      </c>
      <c r="U160" s="54">
        <v>1</v>
      </c>
      <c r="V160" s="310">
        <v>0.25</v>
      </c>
      <c r="W160" s="41">
        <v>1</v>
      </c>
      <c r="X160" s="317">
        <v>0.25</v>
      </c>
      <c r="Y160" s="48">
        <v>0</v>
      </c>
      <c r="Z160" s="54">
        <v>0</v>
      </c>
      <c r="AA160" s="54">
        <v>0</v>
      </c>
      <c r="AB160" s="43">
        <v>0</v>
      </c>
      <c r="AC160" s="247">
        <f t="shared" si="89"/>
        <v>0</v>
      </c>
      <c r="AD160" s="337">
        <f t="shared" si="90"/>
        <v>0</v>
      </c>
      <c r="AE160" s="248">
        <f t="shared" si="91"/>
        <v>0</v>
      </c>
      <c r="AF160" s="337">
        <f t="shared" si="92"/>
        <v>0</v>
      </c>
      <c r="AG160" s="248">
        <f t="shared" si="93"/>
        <v>0</v>
      </c>
      <c r="AH160" s="337">
        <f t="shared" si="94"/>
        <v>0</v>
      </c>
      <c r="AI160" s="248">
        <f t="shared" si="95"/>
        <v>0</v>
      </c>
      <c r="AJ160" s="337">
        <f t="shared" si="96"/>
        <v>0</v>
      </c>
      <c r="AK160" s="503">
        <f>+AVERAGE(Y160:AB160)/P160</f>
        <v>0</v>
      </c>
      <c r="AL160" s="498">
        <f t="shared" si="97"/>
        <v>0</v>
      </c>
      <c r="AM160" s="493">
        <f t="shared" si="98"/>
        <v>0</v>
      </c>
      <c r="AN160" s="48">
        <v>26000</v>
      </c>
      <c r="AO160" s="54">
        <v>2800</v>
      </c>
      <c r="AP160" s="54">
        <v>0</v>
      </c>
      <c r="AQ160" s="116">
        <f t="shared" si="102"/>
        <v>0.1076923076923077</v>
      </c>
      <c r="AR160" s="277" t="str">
        <f t="shared" si="103"/>
        <v xml:space="preserve"> -</v>
      </c>
      <c r="AS160" s="49">
        <v>90000</v>
      </c>
      <c r="AT160" s="54">
        <v>0</v>
      </c>
      <c r="AU160" s="54">
        <v>0</v>
      </c>
      <c r="AV160" s="116">
        <f t="shared" si="104"/>
        <v>0</v>
      </c>
      <c r="AW160" s="277" t="str">
        <f t="shared" si="105"/>
        <v xml:space="preserve"> -</v>
      </c>
      <c r="AX160" s="48">
        <v>0</v>
      </c>
      <c r="AY160" s="54">
        <v>0</v>
      </c>
      <c r="AZ160" s="54">
        <v>0</v>
      </c>
      <c r="BA160" s="116" t="str">
        <f t="shared" si="106"/>
        <v xml:space="preserve"> -</v>
      </c>
      <c r="BB160" s="277" t="str">
        <f t="shared" si="107"/>
        <v xml:space="preserve"> -</v>
      </c>
      <c r="BC160" s="49">
        <v>0</v>
      </c>
      <c r="BD160" s="54">
        <v>0</v>
      </c>
      <c r="BE160" s="54">
        <v>0</v>
      </c>
      <c r="BF160" s="116" t="str">
        <f t="shared" si="108"/>
        <v xml:space="preserve"> -</v>
      </c>
      <c r="BG160" s="277" t="str">
        <f t="shared" si="109"/>
        <v xml:space="preserve"> -</v>
      </c>
      <c r="BH160" s="240">
        <f t="shared" si="110"/>
        <v>116000</v>
      </c>
      <c r="BI160" s="236">
        <f t="shared" si="111"/>
        <v>2800</v>
      </c>
      <c r="BJ160" s="236">
        <f t="shared" si="112"/>
        <v>0</v>
      </c>
      <c r="BK160" s="381">
        <f t="shared" si="113"/>
        <v>2.4137931034482758E-2</v>
      </c>
      <c r="BL160" s="277" t="str">
        <f t="shared" si="114"/>
        <v xml:space="preserve"> -</v>
      </c>
      <c r="BM160" s="451" t="s">
        <v>1748</v>
      </c>
      <c r="BN160" s="195" t="s">
        <v>1276</v>
      </c>
      <c r="BO160" s="96" t="s">
        <v>95</v>
      </c>
    </row>
    <row r="161" spans="2:67" ht="30" customHeight="1">
      <c r="B161" s="649"/>
      <c r="C161" s="646"/>
      <c r="D161" s="713"/>
      <c r="E161" s="710"/>
      <c r="F161" s="633"/>
      <c r="G161" s="695"/>
      <c r="H161" s="695"/>
      <c r="I161" s="692"/>
      <c r="J161" s="622"/>
      <c r="K161" s="614"/>
      <c r="L161" s="23" t="s">
        <v>604</v>
      </c>
      <c r="M161" s="123" t="s">
        <v>1219</v>
      </c>
      <c r="N161" s="23" t="s">
        <v>1780</v>
      </c>
      <c r="O161" s="34">
        <v>0</v>
      </c>
      <c r="P161" s="54">
        <v>1</v>
      </c>
      <c r="Q161" s="54">
        <v>1</v>
      </c>
      <c r="R161" s="308">
        <v>0.25</v>
      </c>
      <c r="S161" s="54">
        <v>1</v>
      </c>
      <c r="T161" s="308">
        <v>0.25</v>
      </c>
      <c r="U161" s="54">
        <v>1</v>
      </c>
      <c r="V161" s="310">
        <v>0.25</v>
      </c>
      <c r="W161" s="41">
        <v>1</v>
      </c>
      <c r="X161" s="317">
        <v>0.25</v>
      </c>
      <c r="Y161" s="48">
        <v>1</v>
      </c>
      <c r="Z161" s="54">
        <v>0</v>
      </c>
      <c r="AA161" s="54">
        <v>0</v>
      </c>
      <c r="AB161" s="43">
        <v>0</v>
      </c>
      <c r="AC161" s="247">
        <f t="shared" si="89"/>
        <v>1</v>
      </c>
      <c r="AD161" s="337">
        <f t="shared" si="90"/>
        <v>1</v>
      </c>
      <c r="AE161" s="248">
        <f t="shared" si="91"/>
        <v>0</v>
      </c>
      <c r="AF161" s="337">
        <f t="shared" si="92"/>
        <v>0</v>
      </c>
      <c r="AG161" s="248">
        <f t="shared" si="93"/>
        <v>0</v>
      </c>
      <c r="AH161" s="337">
        <f t="shared" si="94"/>
        <v>0</v>
      </c>
      <c r="AI161" s="248">
        <f t="shared" si="95"/>
        <v>0</v>
      </c>
      <c r="AJ161" s="337">
        <f t="shared" si="96"/>
        <v>0</v>
      </c>
      <c r="AK161" s="503">
        <f t="shared" si="115"/>
        <v>0.25</v>
      </c>
      <c r="AL161" s="498">
        <f t="shared" si="97"/>
        <v>0.25</v>
      </c>
      <c r="AM161" s="493">
        <f t="shared" si="98"/>
        <v>0.25</v>
      </c>
      <c r="AN161" s="48">
        <v>0</v>
      </c>
      <c r="AO161" s="54">
        <v>0</v>
      </c>
      <c r="AP161" s="54">
        <v>0</v>
      </c>
      <c r="AQ161" s="116" t="str">
        <f t="shared" si="102"/>
        <v xml:space="preserve"> -</v>
      </c>
      <c r="AR161" s="277" t="str">
        <f t="shared" si="103"/>
        <v xml:space="preserve"> -</v>
      </c>
      <c r="AS161" s="49">
        <v>0</v>
      </c>
      <c r="AT161" s="54">
        <v>0</v>
      </c>
      <c r="AU161" s="54">
        <v>0</v>
      </c>
      <c r="AV161" s="116" t="str">
        <f t="shared" si="104"/>
        <v xml:space="preserve"> -</v>
      </c>
      <c r="AW161" s="277" t="str">
        <f t="shared" si="105"/>
        <v xml:space="preserve"> -</v>
      </c>
      <c r="AX161" s="48">
        <v>0</v>
      </c>
      <c r="AY161" s="54">
        <v>0</v>
      </c>
      <c r="AZ161" s="54">
        <v>0</v>
      </c>
      <c r="BA161" s="116" t="str">
        <f t="shared" si="106"/>
        <v xml:space="preserve"> -</v>
      </c>
      <c r="BB161" s="277" t="str">
        <f t="shared" si="107"/>
        <v xml:space="preserve"> -</v>
      </c>
      <c r="BC161" s="49">
        <v>0</v>
      </c>
      <c r="BD161" s="54">
        <v>0</v>
      </c>
      <c r="BE161" s="54">
        <v>0</v>
      </c>
      <c r="BF161" s="116" t="str">
        <f t="shared" si="108"/>
        <v xml:space="preserve"> -</v>
      </c>
      <c r="BG161" s="277" t="str">
        <f t="shared" si="109"/>
        <v xml:space="preserve"> -</v>
      </c>
      <c r="BH161" s="240">
        <f t="shared" si="110"/>
        <v>0</v>
      </c>
      <c r="BI161" s="236">
        <f t="shared" si="111"/>
        <v>0</v>
      </c>
      <c r="BJ161" s="236">
        <f t="shared" si="112"/>
        <v>0</v>
      </c>
      <c r="BK161" s="381" t="str">
        <f t="shared" si="113"/>
        <v xml:space="preserve"> -</v>
      </c>
      <c r="BL161" s="277" t="str">
        <f t="shared" si="114"/>
        <v xml:space="preserve"> -</v>
      </c>
      <c r="BM161" s="451" t="s">
        <v>1748</v>
      </c>
      <c r="BN161" s="195" t="s">
        <v>1276</v>
      </c>
      <c r="BO161" s="96" t="s">
        <v>95</v>
      </c>
    </row>
    <row r="162" spans="2:67" ht="30" customHeight="1">
      <c r="B162" s="649"/>
      <c r="C162" s="646"/>
      <c r="D162" s="713"/>
      <c r="E162" s="710"/>
      <c r="F162" s="633"/>
      <c r="G162" s="695"/>
      <c r="H162" s="695"/>
      <c r="I162" s="692"/>
      <c r="J162" s="622"/>
      <c r="K162" s="614"/>
      <c r="L162" s="23" t="s">
        <v>605</v>
      </c>
      <c r="M162" s="123" t="s">
        <v>1219</v>
      </c>
      <c r="N162" s="23" t="s">
        <v>1781</v>
      </c>
      <c r="O162" s="34">
        <v>0</v>
      </c>
      <c r="P162" s="54">
        <v>1</v>
      </c>
      <c r="Q162" s="54">
        <v>1</v>
      </c>
      <c r="R162" s="308">
        <v>0.25</v>
      </c>
      <c r="S162" s="54">
        <v>1</v>
      </c>
      <c r="T162" s="308">
        <v>0.25</v>
      </c>
      <c r="U162" s="54">
        <v>1</v>
      </c>
      <c r="V162" s="310">
        <v>0.25</v>
      </c>
      <c r="W162" s="41">
        <v>1</v>
      </c>
      <c r="X162" s="317">
        <v>0.25</v>
      </c>
      <c r="Y162" s="48">
        <v>0</v>
      </c>
      <c r="Z162" s="54">
        <v>0</v>
      </c>
      <c r="AA162" s="54">
        <v>0</v>
      </c>
      <c r="AB162" s="43">
        <v>0</v>
      </c>
      <c r="AC162" s="247">
        <f t="shared" si="89"/>
        <v>0</v>
      </c>
      <c r="AD162" s="337">
        <f t="shared" si="90"/>
        <v>0</v>
      </c>
      <c r="AE162" s="248">
        <f t="shared" si="91"/>
        <v>0</v>
      </c>
      <c r="AF162" s="337">
        <f t="shared" si="92"/>
        <v>0</v>
      </c>
      <c r="AG162" s="248">
        <f t="shared" si="93"/>
        <v>0</v>
      </c>
      <c r="AH162" s="337">
        <f t="shared" si="94"/>
        <v>0</v>
      </c>
      <c r="AI162" s="248">
        <f t="shared" si="95"/>
        <v>0</v>
      </c>
      <c r="AJ162" s="337">
        <f t="shared" si="96"/>
        <v>0</v>
      </c>
      <c r="AK162" s="503">
        <f t="shared" si="115"/>
        <v>0</v>
      </c>
      <c r="AL162" s="498">
        <f t="shared" si="97"/>
        <v>0</v>
      </c>
      <c r="AM162" s="493">
        <f t="shared" si="98"/>
        <v>0</v>
      </c>
      <c r="AN162" s="48">
        <v>0</v>
      </c>
      <c r="AO162" s="54">
        <v>0</v>
      </c>
      <c r="AP162" s="54">
        <v>0</v>
      </c>
      <c r="AQ162" s="116" t="str">
        <f t="shared" si="102"/>
        <v xml:space="preserve"> -</v>
      </c>
      <c r="AR162" s="277" t="str">
        <f t="shared" si="103"/>
        <v xml:space="preserve"> -</v>
      </c>
      <c r="AS162" s="49">
        <v>50000</v>
      </c>
      <c r="AT162" s="54">
        <v>0</v>
      </c>
      <c r="AU162" s="54">
        <v>0</v>
      </c>
      <c r="AV162" s="116">
        <f t="shared" si="104"/>
        <v>0</v>
      </c>
      <c r="AW162" s="277" t="str">
        <f t="shared" si="105"/>
        <v xml:space="preserve"> -</v>
      </c>
      <c r="AX162" s="48">
        <v>0</v>
      </c>
      <c r="AY162" s="54">
        <v>0</v>
      </c>
      <c r="AZ162" s="54">
        <v>0</v>
      </c>
      <c r="BA162" s="116" t="str">
        <f t="shared" si="106"/>
        <v xml:space="preserve"> -</v>
      </c>
      <c r="BB162" s="277" t="str">
        <f t="shared" si="107"/>
        <v xml:space="preserve"> -</v>
      </c>
      <c r="BC162" s="49">
        <v>0</v>
      </c>
      <c r="BD162" s="54">
        <v>0</v>
      </c>
      <c r="BE162" s="54">
        <v>0</v>
      </c>
      <c r="BF162" s="116" t="str">
        <f t="shared" si="108"/>
        <v xml:space="preserve"> -</v>
      </c>
      <c r="BG162" s="277" t="str">
        <f t="shared" si="109"/>
        <v xml:space="preserve"> -</v>
      </c>
      <c r="BH162" s="240">
        <f t="shared" si="110"/>
        <v>50000</v>
      </c>
      <c r="BI162" s="236">
        <f t="shared" si="111"/>
        <v>0</v>
      </c>
      <c r="BJ162" s="236">
        <f t="shared" si="112"/>
        <v>0</v>
      </c>
      <c r="BK162" s="381">
        <f t="shared" si="113"/>
        <v>0</v>
      </c>
      <c r="BL162" s="277" t="str">
        <f t="shared" si="114"/>
        <v xml:space="preserve"> -</v>
      </c>
      <c r="BM162" s="451" t="s">
        <v>1748</v>
      </c>
      <c r="BN162" s="195" t="s">
        <v>1276</v>
      </c>
      <c r="BO162" s="96" t="s">
        <v>95</v>
      </c>
    </row>
    <row r="163" spans="2:67" ht="30" customHeight="1">
      <c r="B163" s="649"/>
      <c r="C163" s="646"/>
      <c r="D163" s="713"/>
      <c r="E163" s="710"/>
      <c r="F163" s="633"/>
      <c r="G163" s="695"/>
      <c r="H163" s="695"/>
      <c r="I163" s="692"/>
      <c r="J163" s="622"/>
      <c r="K163" s="614"/>
      <c r="L163" s="23" t="s">
        <v>606</v>
      </c>
      <c r="M163" s="123" t="s">
        <v>1219</v>
      </c>
      <c r="N163" s="23" t="s">
        <v>1782</v>
      </c>
      <c r="O163" s="34">
        <v>0</v>
      </c>
      <c r="P163" s="54">
        <v>200</v>
      </c>
      <c r="Q163" s="54">
        <v>100</v>
      </c>
      <c r="R163" s="308">
        <f t="shared" si="99"/>
        <v>0.5</v>
      </c>
      <c r="S163" s="54">
        <v>50</v>
      </c>
      <c r="T163" s="308">
        <f>+S163/P163</f>
        <v>0.25</v>
      </c>
      <c r="U163" s="54">
        <v>25</v>
      </c>
      <c r="V163" s="310">
        <f>+U163/P163</f>
        <v>0.125</v>
      </c>
      <c r="W163" s="41">
        <v>25</v>
      </c>
      <c r="X163" s="317">
        <f t="shared" si="100"/>
        <v>0.125</v>
      </c>
      <c r="Y163" s="48">
        <v>100</v>
      </c>
      <c r="Z163" s="54">
        <v>0</v>
      </c>
      <c r="AA163" s="54">
        <v>0</v>
      </c>
      <c r="AB163" s="43">
        <v>0</v>
      </c>
      <c r="AC163" s="247">
        <f t="shared" si="89"/>
        <v>1</v>
      </c>
      <c r="AD163" s="337">
        <f t="shared" si="90"/>
        <v>1</v>
      </c>
      <c r="AE163" s="248">
        <f t="shared" si="91"/>
        <v>0</v>
      </c>
      <c r="AF163" s="337">
        <f t="shared" si="92"/>
        <v>0</v>
      </c>
      <c r="AG163" s="248">
        <f t="shared" si="93"/>
        <v>0</v>
      </c>
      <c r="AH163" s="337">
        <f t="shared" si="94"/>
        <v>0</v>
      </c>
      <c r="AI163" s="248">
        <f t="shared" si="95"/>
        <v>0</v>
      </c>
      <c r="AJ163" s="337">
        <f t="shared" si="96"/>
        <v>0</v>
      </c>
      <c r="AK163" s="503">
        <f t="shared" ref="AK163" si="120">+SUM(Y163:AB163)/P163</f>
        <v>0.5</v>
      </c>
      <c r="AL163" s="498">
        <f t="shared" si="97"/>
        <v>0.5</v>
      </c>
      <c r="AM163" s="493">
        <f t="shared" si="98"/>
        <v>0.5</v>
      </c>
      <c r="AN163" s="48">
        <v>100000</v>
      </c>
      <c r="AO163" s="54">
        <v>100000</v>
      </c>
      <c r="AP163" s="54">
        <v>0</v>
      </c>
      <c r="AQ163" s="116">
        <f t="shared" si="102"/>
        <v>1</v>
      </c>
      <c r="AR163" s="277" t="str">
        <f t="shared" si="103"/>
        <v xml:space="preserve"> -</v>
      </c>
      <c r="AS163" s="49">
        <v>80000</v>
      </c>
      <c r="AT163" s="54">
        <v>0</v>
      </c>
      <c r="AU163" s="54">
        <v>0</v>
      </c>
      <c r="AV163" s="116">
        <f t="shared" si="104"/>
        <v>0</v>
      </c>
      <c r="AW163" s="277" t="str">
        <f t="shared" si="105"/>
        <v xml:space="preserve"> -</v>
      </c>
      <c r="AX163" s="48">
        <v>0</v>
      </c>
      <c r="AY163" s="54">
        <v>0</v>
      </c>
      <c r="AZ163" s="54">
        <v>0</v>
      </c>
      <c r="BA163" s="116" t="str">
        <f t="shared" si="106"/>
        <v xml:space="preserve"> -</v>
      </c>
      <c r="BB163" s="277" t="str">
        <f t="shared" si="107"/>
        <v xml:space="preserve"> -</v>
      </c>
      <c r="BC163" s="49">
        <v>0</v>
      </c>
      <c r="BD163" s="54">
        <v>0</v>
      </c>
      <c r="BE163" s="54">
        <v>0</v>
      </c>
      <c r="BF163" s="116" t="str">
        <f t="shared" si="108"/>
        <v xml:space="preserve"> -</v>
      </c>
      <c r="BG163" s="277" t="str">
        <f t="shared" si="109"/>
        <v xml:space="preserve"> -</v>
      </c>
      <c r="BH163" s="240">
        <f t="shared" si="110"/>
        <v>180000</v>
      </c>
      <c r="BI163" s="236">
        <f t="shared" si="111"/>
        <v>100000</v>
      </c>
      <c r="BJ163" s="236">
        <f t="shared" si="112"/>
        <v>0</v>
      </c>
      <c r="BK163" s="381">
        <f t="shared" si="113"/>
        <v>0.55555555555555558</v>
      </c>
      <c r="BL163" s="277" t="str">
        <f t="shared" si="114"/>
        <v xml:space="preserve"> -</v>
      </c>
      <c r="BM163" s="451" t="s">
        <v>1748</v>
      </c>
      <c r="BN163" s="195" t="s">
        <v>1276</v>
      </c>
      <c r="BO163" s="96" t="s">
        <v>95</v>
      </c>
    </row>
    <row r="164" spans="2:67" ht="45.75" customHeight="1">
      <c r="B164" s="649"/>
      <c r="C164" s="646"/>
      <c r="D164" s="713"/>
      <c r="E164" s="710"/>
      <c r="F164" s="633"/>
      <c r="G164" s="695"/>
      <c r="H164" s="695"/>
      <c r="I164" s="692"/>
      <c r="J164" s="622"/>
      <c r="K164" s="614"/>
      <c r="L164" s="23" t="s">
        <v>607</v>
      </c>
      <c r="M164" s="123" t="s">
        <v>1219</v>
      </c>
      <c r="N164" s="23" t="s">
        <v>1950</v>
      </c>
      <c r="O164" s="34">
        <v>0</v>
      </c>
      <c r="P164" s="54">
        <v>1</v>
      </c>
      <c r="Q164" s="54">
        <v>0</v>
      </c>
      <c r="R164" s="308">
        <f t="shared" si="99"/>
        <v>0</v>
      </c>
      <c r="S164" s="54">
        <v>0</v>
      </c>
      <c r="T164" s="308">
        <f>+S164/P164</f>
        <v>0</v>
      </c>
      <c r="U164" s="54">
        <v>0</v>
      </c>
      <c r="V164" s="310">
        <v>0</v>
      </c>
      <c r="W164" s="41">
        <v>1</v>
      </c>
      <c r="X164" s="317">
        <v>1</v>
      </c>
      <c r="Y164" s="48">
        <v>0</v>
      </c>
      <c r="Z164" s="54">
        <v>0</v>
      </c>
      <c r="AA164" s="54">
        <v>0</v>
      </c>
      <c r="AB164" s="43">
        <v>0</v>
      </c>
      <c r="AC164" s="247" t="str">
        <f t="shared" si="89"/>
        <v xml:space="preserve"> -</v>
      </c>
      <c r="AD164" s="337" t="str">
        <f t="shared" si="90"/>
        <v xml:space="preserve"> -</v>
      </c>
      <c r="AE164" s="248" t="str">
        <f t="shared" si="91"/>
        <v xml:space="preserve"> -</v>
      </c>
      <c r="AF164" s="337" t="str">
        <f t="shared" si="92"/>
        <v xml:space="preserve"> -</v>
      </c>
      <c r="AG164" s="248" t="str">
        <f t="shared" si="93"/>
        <v xml:space="preserve"> -</v>
      </c>
      <c r="AH164" s="337" t="str">
        <f t="shared" si="94"/>
        <v xml:space="preserve"> -</v>
      </c>
      <c r="AI164" s="248">
        <f t="shared" si="95"/>
        <v>0</v>
      </c>
      <c r="AJ164" s="337">
        <f t="shared" si="96"/>
        <v>0</v>
      </c>
      <c r="AK164" s="503">
        <f>+AVERAGE(Z164:AB164)/P164</f>
        <v>0</v>
      </c>
      <c r="AL164" s="498">
        <f t="shared" si="97"/>
        <v>0</v>
      </c>
      <c r="AM164" s="493">
        <f t="shared" si="98"/>
        <v>0</v>
      </c>
      <c r="AN164" s="48">
        <v>0</v>
      </c>
      <c r="AO164" s="54">
        <v>0</v>
      </c>
      <c r="AP164" s="54">
        <v>0</v>
      </c>
      <c r="AQ164" s="116" t="str">
        <f t="shared" si="102"/>
        <v xml:space="preserve"> -</v>
      </c>
      <c r="AR164" s="277" t="str">
        <f t="shared" si="103"/>
        <v xml:space="preserve"> -</v>
      </c>
      <c r="AS164" s="49">
        <v>0</v>
      </c>
      <c r="AT164" s="54">
        <v>0</v>
      </c>
      <c r="AU164" s="54">
        <v>0</v>
      </c>
      <c r="AV164" s="116" t="str">
        <f t="shared" si="104"/>
        <v xml:space="preserve"> -</v>
      </c>
      <c r="AW164" s="277" t="str">
        <f t="shared" si="105"/>
        <v xml:space="preserve"> -</v>
      </c>
      <c r="AX164" s="48">
        <v>0</v>
      </c>
      <c r="AY164" s="54">
        <v>0</v>
      </c>
      <c r="AZ164" s="54">
        <v>0</v>
      </c>
      <c r="BA164" s="116" t="str">
        <f t="shared" si="106"/>
        <v xml:space="preserve"> -</v>
      </c>
      <c r="BB164" s="277" t="str">
        <f t="shared" si="107"/>
        <v xml:space="preserve"> -</v>
      </c>
      <c r="BC164" s="49">
        <v>0</v>
      </c>
      <c r="BD164" s="54">
        <v>0</v>
      </c>
      <c r="BE164" s="54">
        <v>0</v>
      </c>
      <c r="BF164" s="116" t="str">
        <f t="shared" si="108"/>
        <v xml:space="preserve"> -</v>
      </c>
      <c r="BG164" s="277" t="str">
        <f t="shared" si="109"/>
        <v xml:space="preserve"> -</v>
      </c>
      <c r="BH164" s="240">
        <f t="shared" si="110"/>
        <v>0</v>
      </c>
      <c r="BI164" s="236">
        <f t="shared" si="111"/>
        <v>0</v>
      </c>
      <c r="BJ164" s="236">
        <f t="shared" si="112"/>
        <v>0</v>
      </c>
      <c r="BK164" s="381" t="str">
        <f t="shared" si="113"/>
        <v xml:space="preserve"> -</v>
      </c>
      <c r="BL164" s="277" t="str">
        <f t="shared" si="114"/>
        <v xml:space="preserve"> -</v>
      </c>
      <c r="BM164" s="451" t="s">
        <v>1748</v>
      </c>
      <c r="BN164" s="93" t="s">
        <v>1339</v>
      </c>
      <c r="BO164" s="96" t="s">
        <v>1957</v>
      </c>
    </row>
    <row r="165" spans="2:67" ht="30" customHeight="1">
      <c r="B165" s="649"/>
      <c r="C165" s="646"/>
      <c r="D165" s="713"/>
      <c r="E165" s="710"/>
      <c r="F165" s="633"/>
      <c r="G165" s="695"/>
      <c r="H165" s="695"/>
      <c r="I165" s="692"/>
      <c r="J165" s="622"/>
      <c r="K165" s="614"/>
      <c r="L165" s="23" t="s">
        <v>930</v>
      </c>
      <c r="M165" s="123" t="s">
        <v>1219</v>
      </c>
      <c r="N165" s="23" t="s">
        <v>1783</v>
      </c>
      <c r="O165" s="34">
        <v>4</v>
      </c>
      <c r="P165" s="54">
        <v>4</v>
      </c>
      <c r="Q165" s="54">
        <v>1</v>
      </c>
      <c r="R165" s="308">
        <f t="shared" si="99"/>
        <v>0.25</v>
      </c>
      <c r="S165" s="54">
        <v>1</v>
      </c>
      <c r="T165" s="308">
        <f>+S165/P165</f>
        <v>0.25</v>
      </c>
      <c r="U165" s="54">
        <v>1</v>
      </c>
      <c r="V165" s="310">
        <f>+U165/P165</f>
        <v>0.25</v>
      </c>
      <c r="W165" s="41">
        <v>1</v>
      </c>
      <c r="X165" s="317">
        <f t="shared" si="100"/>
        <v>0.25</v>
      </c>
      <c r="Y165" s="48">
        <v>1</v>
      </c>
      <c r="Z165" s="54">
        <v>0</v>
      </c>
      <c r="AA165" s="54">
        <v>0</v>
      </c>
      <c r="AB165" s="43">
        <v>0</v>
      </c>
      <c r="AC165" s="247">
        <f t="shared" si="89"/>
        <v>1</v>
      </c>
      <c r="AD165" s="337">
        <f t="shared" si="90"/>
        <v>1</v>
      </c>
      <c r="AE165" s="248">
        <f t="shared" si="91"/>
        <v>0</v>
      </c>
      <c r="AF165" s="337">
        <f t="shared" si="92"/>
        <v>0</v>
      </c>
      <c r="AG165" s="248">
        <f t="shared" si="93"/>
        <v>0</v>
      </c>
      <c r="AH165" s="337">
        <f t="shared" si="94"/>
        <v>0</v>
      </c>
      <c r="AI165" s="248">
        <f t="shared" si="95"/>
        <v>0</v>
      </c>
      <c r="AJ165" s="337">
        <f t="shared" si="96"/>
        <v>0</v>
      </c>
      <c r="AK165" s="503">
        <f t="shared" ref="AK165:AK167" si="121">+SUM(Y165:AB165)/P165</f>
        <v>0.25</v>
      </c>
      <c r="AL165" s="498">
        <f t="shared" si="97"/>
        <v>0.25</v>
      </c>
      <c r="AM165" s="493">
        <f t="shared" si="98"/>
        <v>0.25</v>
      </c>
      <c r="AN165" s="48">
        <v>500000</v>
      </c>
      <c r="AO165" s="54">
        <v>500000</v>
      </c>
      <c r="AP165" s="54">
        <v>0</v>
      </c>
      <c r="AQ165" s="116">
        <f t="shared" si="102"/>
        <v>1</v>
      </c>
      <c r="AR165" s="277" t="str">
        <f t="shared" si="103"/>
        <v xml:space="preserve"> -</v>
      </c>
      <c r="AS165" s="49">
        <v>1400000</v>
      </c>
      <c r="AT165" s="54">
        <v>0</v>
      </c>
      <c r="AU165" s="54">
        <v>0</v>
      </c>
      <c r="AV165" s="116">
        <f t="shared" si="104"/>
        <v>0</v>
      </c>
      <c r="AW165" s="277" t="str">
        <f t="shared" si="105"/>
        <v xml:space="preserve"> -</v>
      </c>
      <c r="AX165" s="48">
        <v>0</v>
      </c>
      <c r="AY165" s="54">
        <v>0</v>
      </c>
      <c r="AZ165" s="54">
        <v>0</v>
      </c>
      <c r="BA165" s="116" t="str">
        <f t="shared" si="106"/>
        <v xml:space="preserve"> -</v>
      </c>
      <c r="BB165" s="277" t="str">
        <f t="shared" si="107"/>
        <v xml:space="preserve"> -</v>
      </c>
      <c r="BC165" s="49">
        <v>0</v>
      </c>
      <c r="BD165" s="54">
        <v>0</v>
      </c>
      <c r="BE165" s="54">
        <v>0</v>
      </c>
      <c r="BF165" s="116" t="str">
        <f t="shared" si="108"/>
        <v xml:space="preserve"> -</v>
      </c>
      <c r="BG165" s="277" t="str">
        <f t="shared" si="109"/>
        <v xml:space="preserve"> -</v>
      </c>
      <c r="BH165" s="240">
        <f t="shared" si="110"/>
        <v>1900000</v>
      </c>
      <c r="BI165" s="236">
        <f t="shared" si="111"/>
        <v>500000</v>
      </c>
      <c r="BJ165" s="236">
        <f t="shared" si="112"/>
        <v>0</v>
      </c>
      <c r="BK165" s="381">
        <f t="shared" si="113"/>
        <v>0.26315789473684209</v>
      </c>
      <c r="BL165" s="277" t="str">
        <f t="shared" si="114"/>
        <v xml:space="preserve"> -</v>
      </c>
      <c r="BM165" s="451" t="s">
        <v>1748</v>
      </c>
      <c r="BN165" s="93" t="s">
        <v>1276</v>
      </c>
      <c r="BO165" s="96" t="s">
        <v>95</v>
      </c>
    </row>
    <row r="166" spans="2:67" ht="30" customHeight="1">
      <c r="B166" s="649"/>
      <c r="C166" s="646"/>
      <c r="D166" s="713"/>
      <c r="E166" s="710"/>
      <c r="F166" s="633"/>
      <c r="G166" s="695"/>
      <c r="H166" s="695"/>
      <c r="I166" s="692"/>
      <c r="J166" s="622"/>
      <c r="K166" s="614"/>
      <c r="L166" s="23" t="s">
        <v>608</v>
      </c>
      <c r="M166" s="122" t="s">
        <v>2040</v>
      </c>
      <c r="N166" s="23" t="s">
        <v>1784</v>
      </c>
      <c r="O166" s="34">
        <v>1</v>
      </c>
      <c r="P166" s="54">
        <v>1</v>
      </c>
      <c r="Q166" s="54">
        <v>0</v>
      </c>
      <c r="R166" s="308">
        <f t="shared" si="99"/>
        <v>0</v>
      </c>
      <c r="S166" s="54">
        <v>0</v>
      </c>
      <c r="T166" s="308">
        <f>+S166/P166</f>
        <v>0</v>
      </c>
      <c r="U166" s="54">
        <v>1</v>
      </c>
      <c r="V166" s="310">
        <f>+U166/P166</f>
        <v>1</v>
      </c>
      <c r="W166" s="41">
        <v>0</v>
      </c>
      <c r="X166" s="317">
        <f t="shared" si="100"/>
        <v>0</v>
      </c>
      <c r="Y166" s="48">
        <v>1</v>
      </c>
      <c r="Z166" s="54">
        <v>0</v>
      </c>
      <c r="AA166" s="54">
        <v>0</v>
      </c>
      <c r="AB166" s="43">
        <v>0</v>
      </c>
      <c r="AC166" s="247" t="str">
        <f t="shared" si="89"/>
        <v xml:space="preserve"> -</v>
      </c>
      <c r="AD166" s="337" t="str">
        <f t="shared" si="90"/>
        <v xml:space="preserve"> -</v>
      </c>
      <c r="AE166" s="248" t="str">
        <f t="shared" si="91"/>
        <v xml:space="preserve"> -</v>
      </c>
      <c r="AF166" s="337" t="str">
        <f t="shared" si="92"/>
        <v xml:space="preserve"> -</v>
      </c>
      <c r="AG166" s="248">
        <f t="shared" si="93"/>
        <v>0</v>
      </c>
      <c r="AH166" s="337">
        <f t="shared" si="94"/>
        <v>0</v>
      </c>
      <c r="AI166" s="248" t="str">
        <f t="shared" si="95"/>
        <v xml:space="preserve"> -</v>
      </c>
      <c r="AJ166" s="337" t="str">
        <f t="shared" si="96"/>
        <v xml:space="preserve"> -</v>
      </c>
      <c r="AK166" s="503">
        <f t="shared" si="121"/>
        <v>1</v>
      </c>
      <c r="AL166" s="498">
        <f t="shared" si="97"/>
        <v>1</v>
      </c>
      <c r="AM166" s="493">
        <f t="shared" si="98"/>
        <v>1</v>
      </c>
      <c r="AN166" s="48">
        <v>10000</v>
      </c>
      <c r="AO166" s="54">
        <v>10000</v>
      </c>
      <c r="AP166" s="54">
        <v>0</v>
      </c>
      <c r="AQ166" s="116">
        <f t="shared" si="102"/>
        <v>1</v>
      </c>
      <c r="AR166" s="277" t="str">
        <f t="shared" si="103"/>
        <v xml:space="preserve"> -</v>
      </c>
      <c r="AS166" s="49">
        <v>50000</v>
      </c>
      <c r="AT166" s="54">
        <v>0</v>
      </c>
      <c r="AU166" s="54">
        <v>0</v>
      </c>
      <c r="AV166" s="116">
        <f t="shared" si="104"/>
        <v>0</v>
      </c>
      <c r="AW166" s="277" t="str">
        <f t="shared" si="105"/>
        <v xml:space="preserve"> -</v>
      </c>
      <c r="AX166" s="48">
        <v>0</v>
      </c>
      <c r="AY166" s="54">
        <v>0</v>
      </c>
      <c r="AZ166" s="54">
        <v>0</v>
      </c>
      <c r="BA166" s="116" t="str">
        <f t="shared" si="106"/>
        <v xml:space="preserve"> -</v>
      </c>
      <c r="BB166" s="277" t="str">
        <f t="shared" si="107"/>
        <v xml:space="preserve"> -</v>
      </c>
      <c r="BC166" s="49">
        <v>0</v>
      </c>
      <c r="BD166" s="54">
        <v>0</v>
      </c>
      <c r="BE166" s="54">
        <v>0</v>
      </c>
      <c r="BF166" s="116" t="str">
        <f t="shared" si="108"/>
        <v xml:space="preserve"> -</v>
      </c>
      <c r="BG166" s="277" t="str">
        <f t="shared" si="109"/>
        <v xml:space="preserve"> -</v>
      </c>
      <c r="BH166" s="240">
        <f t="shared" si="110"/>
        <v>60000</v>
      </c>
      <c r="BI166" s="236">
        <f t="shared" si="111"/>
        <v>10000</v>
      </c>
      <c r="BJ166" s="236">
        <f t="shared" si="112"/>
        <v>0</v>
      </c>
      <c r="BK166" s="381">
        <f t="shared" si="113"/>
        <v>0.16666666666666666</v>
      </c>
      <c r="BL166" s="277" t="str">
        <f t="shared" si="114"/>
        <v xml:space="preserve"> -</v>
      </c>
      <c r="BM166" s="451" t="s">
        <v>1748</v>
      </c>
      <c r="BN166" s="93" t="s">
        <v>1339</v>
      </c>
      <c r="BO166" s="96" t="s">
        <v>95</v>
      </c>
    </row>
    <row r="167" spans="2:67" ht="30" customHeight="1" thickBot="1">
      <c r="B167" s="649"/>
      <c r="C167" s="646"/>
      <c r="D167" s="714"/>
      <c r="E167" s="711"/>
      <c r="F167" s="665"/>
      <c r="G167" s="696"/>
      <c r="H167" s="696"/>
      <c r="I167" s="693"/>
      <c r="J167" s="625"/>
      <c r="K167" s="617"/>
      <c r="L167" s="26" t="s">
        <v>609</v>
      </c>
      <c r="M167" s="9">
        <v>2210912</v>
      </c>
      <c r="N167" s="26" t="s">
        <v>1785</v>
      </c>
      <c r="O167" s="39">
        <v>0</v>
      </c>
      <c r="P167" s="86">
        <v>1</v>
      </c>
      <c r="Q167" s="86">
        <v>1</v>
      </c>
      <c r="R167" s="318">
        <f t="shared" si="99"/>
        <v>1</v>
      </c>
      <c r="S167" s="86">
        <v>0</v>
      </c>
      <c r="T167" s="318">
        <f>+S167/P167</f>
        <v>0</v>
      </c>
      <c r="U167" s="86">
        <v>0</v>
      </c>
      <c r="V167" s="319">
        <f>+U167/P167</f>
        <v>0</v>
      </c>
      <c r="W167" s="45">
        <v>0</v>
      </c>
      <c r="X167" s="320">
        <f t="shared" si="100"/>
        <v>0</v>
      </c>
      <c r="Y167" s="56">
        <v>0.5</v>
      </c>
      <c r="Z167" s="86">
        <v>0</v>
      </c>
      <c r="AA167" s="86">
        <v>0</v>
      </c>
      <c r="AB167" s="64">
        <v>0</v>
      </c>
      <c r="AC167" s="245">
        <f t="shared" si="89"/>
        <v>0.5</v>
      </c>
      <c r="AD167" s="340">
        <f t="shared" si="90"/>
        <v>0.5</v>
      </c>
      <c r="AE167" s="246" t="str">
        <f t="shared" si="91"/>
        <v xml:space="preserve"> -</v>
      </c>
      <c r="AF167" s="340" t="str">
        <f t="shared" si="92"/>
        <v xml:space="preserve"> -</v>
      </c>
      <c r="AG167" s="246" t="str">
        <f t="shared" si="93"/>
        <v xml:space="preserve"> -</v>
      </c>
      <c r="AH167" s="340" t="str">
        <f t="shared" si="94"/>
        <v xml:space="preserve"> -</v>
      </c>
      <c r="AI167" s="246" t="str">
        <f t="shared" si="95"/>
        <v xml:space="preserve"> -</v>
      </c>
      <c r="AJ167" s="340" t="str">
        <f t="shared" si="96"/>
        <v xml:space="preserve"> -</v>
      </c>
      <c r="AK167" s="504">
        <f t="shared" si="121"/>
        <v>0.5</v>
      </c>
      <c r="AL167" s="499">
        <f t="shared" si="97"/>
        <v>0.5</v>
      </c>
      <c r="AM167" s="494">
        <f t="shared" si="98"/>
        <v>0.5</v>
      </c>
      <c r="AN167" s="56">
        <v>3287402</v>
      </c>
      <c r="AO167" s="86">
        <v>3287402</v>
      </c>
      <c r="AP167" s="86">
        <v>0</v>
      </c>
      <c r="AQ167" s="137">
        <f t="shared" si="102"/>
        <v>1</v>
      </c>
      <c r="AR167" s="284" t="str">
        <f t="shared" si="103"/>
        <v xml:space="preserve"> -</v>
      </c>
      <c r="AS167" s="57">
        <v>0</v>
      </c>
      <c r="AT167" s="86">
        <v>0</v>
      </c>
      <c r="AU167" s="86">
        <v>0</v>
      </c>
      <c r="AV167" s="137" t="str">
        <f t="shared" si="104"/>
        <v xml:space="preserve"> -</v>
      </c>
      <c r="AW167" s="284" t="str">
        <f t="shared" si="105"/>
        <v xml:space="preserve"> -</v>
      </c>
      <c r="AX167" s="56">
        <v>0</v>
      </c>
      <c r="AY167" s="86">
        <v>0</v>
      </c>
      <c r="AZ167" s="86">
        <v>0</v>
      </c>
      <c r="BA167" s="137" t="str">
        <f t="shared" si="106"/>
        <v xml:space="preserve"> -</v>
      </c>
      <c r="BB167" s="284" t="str">
        <f t="shared" si="107"/>
        <v xml:space="preserve"> -</v>
      </c>
      <c r="BC167" s="57">
        <v>0</v>
      </c>
      <c r="BD167" s="86">
        <v>0</v>
      </c>
      <c r="BE167" s="86">
        <v>0</v>
      </c>
      <c r="BF167" s="137" t="str">
        <f t="shared" si="108"/>
        <v xml:space="preserve"> -</v>
      </c>
      <c r="BG167" s="284" t="str">
        <f t="shared" si="109"/>
        <v xml:space="preserve"> -</v>
      </c>
      <c r="BH167" s="241">
        <f t="shared" si="110"/>
        <v>3287402</v>
      </c>
      <c r="BI167" s="242">
        <f t="shared" si="111"/>
        <v>3287402</v>
      </c>
      <c r="BJ167" s="242">
        <f t="shared" si="112"/>
        <v>0</v>
      </c>
      <c r="BK167" s="382">
        <f t="shared" si="113"/>
        <v>1</v>
      </c>
      <c r="BL167" s="284" t="str">
        <f t="shared" si="114"/>
        <v xml:space="preserve"> -</v>
      </c>
      <c r="BM167" s="453" t="s">
        <v>1342</v>
      </c>
      <c r="BN167" s="94" t="s">
        <v>1339</v>
      </c>
      <c r="BO167" s="97" t="s">
        <v>1957</v>
      </c>
    </row>
    <row r="168" spans="2:67" ht="15" customHeight="1" thickBot="1">
      <c r="B168" s="649"/>
      <c r="C168" s="646"/>
      <c r="D168" s="170"/>
      <c r="E168" s="11"/>
      <c r="F168" s="12"/>
      <c r="G168" s="10"/>
      <c r="H168" s="10"/>
      <c r="I168" s="478"/>
      <c r="J168" s="75"/>
      <c r="K168" s="74"/>
      <c r="L168" s="76"/>
      <c r="M168" s="74"/>
      <c r="N168" s="76"/>
      <c r="O168" s="75"/>
      <c r="P168" s="226">
        <v>0</v>
      </c>
      <c r="Q168" s="226">
        <v>0</v>
      </c>
      <c r="R168" s="261">
        <f>+AVERAGE(R121:R167)</f>
        <v>0.23786036658377085</v>
      </c>
      <c r="S168" s="226">
        <v>0</v>
      </c>
      <c r="T168" s="261">
        <f t="shared" ref="T168:X168" si="122">+AVERAGE(T121:T167)</f>
        <v>0.33424150317767343</v>
      </c>
      <c r="U168" s="226">
        <v>0</v>
      </c>
      <c r="V168" s="261">
        <f t="shared" si="122"/>
        <v>0.25012987012987015</v>
      </c>
      <c r="W168" s="226">
        <v>0</v>
      </c>
      <c r="X168" s="261">
        <f t="shared" si="122"/>
        <v>0.24159804734272819</v>
      </c>
      <c r="Y168" s="226"/>
      <c r="Z168" s="226"/>
      <c r="AA168" s="226"/>
      <c r="AB168" s="226"/>
      <c r="AC168" s="74"/>
      <c r="AD168" s="417">
        <f t="shared" ref="AD168:AJ168" si="123">+AVERAGE(AD121:AD167)</f>
        <v>0.875</v>
      </c>
      <c r="AE168" s="417"/>
      <c r="AF168" s="417">
        <f t="shared" si="123"/>
        <v>0.28658536585365851</v>
      </c>
      <c r="AG168" s="417"/>
      <c r="AH168" s="417">
        <f t="shared" si="123"/>
        <v>0</v>
      </c>
      <c r="AI168" s="417"/>
      <c r="AJ168" s="417">
        <f t="shared" si="123"/>
        <v>0</v>
      </c>
      <c r="AK168" s="507"/>
      <c r="AL168" s="417">
        <f>+AVERAGE(AL121:AL167)</f>
        <v>0.32712996223634522</v>
      </c>
      <c r="AM168" s="488"/>
      <c r="AN168" s="77"/>
      <c r="AO168" s="77"/>
      <c r="AP168" s="77"/>
      <c r="AQ168" s="77"/>
      <c r="AR168" s="77"/>
      <c r="AS168" s="77"/>
      <c r="AT168" s="77"/>
      <c r="AU168" s="77"/>
      <c r="AV168" s="77"/>
      <c r="AW168" s="77"/>
      <c r="AX168" s="77"/>
      <c r="AY168" s="77"/>
      <c r="AZ168" s="77"/>
      <c r="BA168" s="77"/>
      <c r="BB168" s="77"/>
      <c r="BC168" s="77"/>
      <c r="BD168" s="77"/>
      <c r="BE168" s="77"/>
      <c r="BF168" s="77"/>
      <c r="BG168" s="77"/>
      <c r="BH168" s="78"/>
      <c r="BI168" s="78"/>
      <c r="BJ168" s="78"/>
      <c r="BK168" s="78"/>
      <c r="BL168" s="78"/>
      <c r="BM168" s="458"/>
      <c r="BN168" s="11"/>
      <c r="BO168" s="15"/>
    </row>
    <row r="169" spans="2:67" ht="30" customHeight="1">
      <c r="B169" s="649"/>
      <c r="C169" s="646"/>
      <c r="D169" s="706">
        <f>+RESUMEN!J112</f>
        <v>0.30701308278867107</v>
      </c>
      <c r="E169" s="618" t="s">
        <v>648</v>
      </c>
      <c r="F169" s="629" t="s">
        <v>649</v>
      </c>
      <c r="G169" s="634">
        <v>2367260</v>
      </c>
      <c r="H169" s="634">
        <v>2700000</v>
      </c>
      <c r="I169" s="661">
        <f>+H169-G169</f>
        <v>332740</v>
      </c>
      <c r="J169" s="624">
        <f>+RESUMEN!J113</f>
        <v>0.52792333333333341</v>
      </c>
      <c r="K169" s="616" t="s">
        <v>650</v>
      </c>
      <c r="L169" s="111" t="s">
        <v>626</v>
      </c>
      <c r="M169" s="272" t="s">
        <v>1219</v>
      </c>
      <c r="N169" s="111" t="s">
        <v>1786</v>
      </c>
      <c r="O169" s="33">
        <v>2066</v>
      </c>
      <c r="P169" s="84">
        <v>5000</v>
      </c>
      <c r="Q169" s="84">
        <v>2000</v>
      </c>
      <c r="R169" s="307">
        <f t="shared" si="99"/>
        <v>0.4</v>
      </c>
      <c r="S169" s="84">
        <v>1000</v>
      </c>
      <c r="T169" s="307">
        <f>+S169/P169</f>
        <v>0.2</v>
      </c>
      <c r="U169" s="84">
        <v>1000</v>
      </c>
      <c r="V169" s="309">
        <f>+U169/P169</f>
        <v>0.2</v>
      </c>
      <c r="W169" s="40">
        <v>1000</v>
      </c>
      <c r="X169" s="316">
        <f t="shared" si="100"/>
        <v>0.2</v>
      </c>
      <c r="Y169" s="46">
        <v>3138</v>
      </c>
      <c r="Z169" s="84">
        <v>1086</v>
      </c>
      <c r="AA169" s="84">
        <v>0</v>
      </c>
      <c r="AB169" s="63">
        <v>0</v>
      </c>
      <c r="AC169" s="243">
        <f t="shared" si="89"/>
        <v>1.569</v>
      </c>
      <c r="AD169" s="336">
        <f t="shared" si="90"/>
        <v>1</v>
      </c>
      <c r="AE169" s="244">
        <f t="shared" si="91"/>
        <v>1.0860000000000001</v>
      </c>
      <c r="AF169" s="336">
        <f t="shared" si="92"/>
        <v>1</v>
      </c>
      <c r="AG169" s="244">
        <f t="shared" si="93"/>
        <v>0</v>
      </c>
      <c r="AH169" s="336">
        <f t="shared" si="94"/>
        <v>0</v>
      </c>
      <c r="AI169" s="244">
        <f t="shared" si="95"/>
        <v>0</v>
      </c>
      <c r="AJ169" s="336">
        <f t="shared" si="96"/>
        <v>0</v>
      </c>
      <c r="AK169" s="502">
        <f t="shared" ref="AK169:AK171" si="124">+SUM(Y169:AB169)/P169</f>
        <v>0.8448</v>
      </c>
      <c r="AL169" s="497">
        <f t="shared" si="97"/>
        <v>0.8448</v>
      </c>
      <c r="AM169" s="492">
        <f t="shared" si="98"/>
        <v>0.8448</v>
      </c>
      <c r="AN169" s="46">
        <v>0</v>
      </c>
      <c r="AO169" s="84">
        <v>0</v>
      </c>
      <c r="AP169" s="84">
        <v>0</v>
      </c>
      <c r="AQ169" s="135" t="str">
        <f t="shared" si="102"/>
        <v xml:space="preserve"> -</v>
      </c>
      <c r="AR169" s="283" t="str">
        <f t="shared" si="103"/>
        <v xml:space="preserve"> -</v>
      </c>
      <c r="AS169" s="47">
        <v>0</v>
      </c>
      <c r="AT169" s="84">
        <v>0</v>
      </c>
      <c r="AU169" s="84">
        <v>0</v>
      </c>
      <c r="AV169" s="135" t="str">
        <f t="shared" si="104"/>
        <v xml:space="preserve"> -</v>
      </c>
      <c r="AW169" s="283" t="str">
        <f t="shared" si="105"/>
        <v xml:space="preserve"> -</v>
      </c>
      <c r="AX169" s="46">
        <v>0</v>
      </c>
      <c r="AY169" s="84">
        <v>0</v>
      </c>
      <c r="AZ169" s="84">
        <v>0</v>
      </c>
      <c r="BA169" s="135" t="str">
        <f t="shared" si="106"/>
        <v xml:space="preserve"> -</v>
      </c>
      <c r="BB169" s="283" t="str">
        <f t="shared" si="107"/>
        <v xml:space="preserve"> -</v>
      </c>
      <c r="BC169" s="47">
        <v>0</v>
      </c>
      <c r="BD169" s="84">
        <v>0</v>
      </c>
      <c r="BE169" s="84">
        <v>0</v>
      </c>
      <c r="BF169" s="135" t="str">
        <f t="shared" si="108"/>
        <v xml:space="preserve"> -</v>
      </c>
      <c r="BG169" s="283" t="str">
        <f t="shared" si="109"/>
        <v xml:space="preserve"> -</v>
      </c>
      <c r="BH169" s="238">
        <f t="shared" si="110"/>
        <v>0</v>
      </c>
      <c r="BI169" s="239">
        <f t="shared" si="111"/>
        <v>0</v>
      </c>
      <c r="BJ169" s="239">
        <f t="shared" si="112"/>
        <v>0</v>
      </c>
      <c r="BK169" s="380" t="str">
        <f t="shared" si="113"/>
        <v xml:space="preserve"> -</v>
      </c>
      <c r="BL169" s="283" t="str">
        <f t="shared" si="114"/>
        <v xml:space="preserve"> -</v>
      </c>
      <c r="BM169" s="450" t="s">
        <v>1342</v>
      </c>
      <c r="BN169" s="92" t="s">
        <v>1339</v>
      </c>
      <c r="BO169" s="95" t="s">
        <v>156</v>
      </c>
    </row>
    <row r="170" spans="2:67" ht="30" customHeight="1">
      <c r="B170" s="649"/>
      <c r="C170" s="646"/>
      <c r="D170" s="707"/>
      <c r="E170" s="619"/>
      <c r="F170" s="626"/>
      <c r="G170" s="591"/>
      <c r="H170" s="591"/>
      <c r="I170" s="589"/>
      <c r="J170" s="622"/>
      <c r="K170" s="614"/>
      <c r="L170" s="110" t="s">
        <v>627</v>
      </c>
      <c r="M170" s="269" t="s">
        <v>1219</v>
      </c>
      <c r="N170" s="110" t="s">
        <v>1787</v>
      </c>
      <c r="O170" s="34">
        <v>162461</v>
      </c>
      <c r="P170" s="54">
        <v>200000</v>
      </c>
      <c r="Q170" s="54">
        <v>50000</v>
      </c>
      <c r="R170" s="308">
        <f t="shared" si="99"/>
        <v>0.25</v>
      </c>
      <c r="S170" s="54">
        <v>50000</v>
      </c>
      <c r="T170" s="308">
        <f>+S170/P170</f>
        <v>0.25</v>
      </c>
      <c r="U170" s="54">
        <v>50000</v>
      </c>
      <c r="V170" s="310">
        <f>+U170/P170</f>
        <v>0.25</v>
      </c>
      <c r="W170" s="41">
        <v>50000</v>
      </c>
      <c r="X170" s="317">
        <f t="shared" si="100"/>
        <v>0.25</v>
      </c>
      <c r="Y170" s="48">
        <v>79794</v>
      </c>
      <c r="Z170" s="54">
        <v>0</v>
      </c>
      <c r="AA170" s="54">
        <v>0</v>
      </c>
      <c r="AB170" s="43">
        <v>0</v>
      </c>
      <c r="AC170" s="247">
        <f t="shared" si="89"/>
        <v>1.59588</v>
      </c>
      <c r="AD170" s="337">
        <f t="shared" si="90"/>
        <v>1</v>
      </c>
      <c r="AE170" s="248">
        <f t="shared" si="91"/>
        <v>0</v>
      </c>
      <c r="AF170" s="337">
        <f t="shared" si="92"/>
        <v>0</v>
      </c>
      <c r="AG170" s="248">
        <f t="shared" si="93"/>
        <v>0</v>
      </c>
      <c r="AH170" s="337">
        <f t="shared" si="94"/>
        <v>0</v>
      </c>
      <c r="AI170" s="248">
        <f t="shared" si="95"/>
        <v>0</v>
      </c>
      <c r="AJ170" s="337">
        <f t="shared" si="96"/>
        <v>0</v>
      </c>
      <c r="AK170" s="503">
        <f t="shared" si="124"/>
        <v>0.39896999999999999</v>
      </c>
      <c r="AL170" s="498">
        <f t="shared" si="97"/>
        <v>0.39896999999999999</v>
      </c>
      <c r="AM170" s="493">
        <f t="shared" si="98"/>
        <v>0.39896999999999999</v>
      </c>
      <c r="AN170" s="48">
        <v>0</v>
      </c>
      <c r="AO170" s="54">
        <v>0</v>
      </c>
      <c r="AP170" s="54">
        <v>0</v>
      </c>
      <c r="AQ170" s="116" t="str">
        <f t="shared" si="102"/>
        <v xml:space="preserve"> -</v>
      </c>
      <c r="AR170" s="277" t="str">
        <f t="shared" si="103"/>
        <v xml:space="preserve"> -</v>
      </c>
      <c r="AS170" s="49">
        <v>0</v>
      </c>
      <c r="AT170" s="54">
        <v>0</v>
      </c>
      <c r="AU170" s="54">
        <v>0</v>
      </c>
      <c r="AV170" s="116" t="str">
        <f t="shared" si="104"/>
        <v xml:space="preserve"> -</v>
      </c>
      <c r="AW170" s="277" t="str">
        <f t="shared" si="105"/>
        <v xml:space="preserve"> -</v>
      </c>
      <c r="AX170" s="48">
        <v>0</v>
      </c>
      <c r="AY170" s="54">
        <v>0</v>
      </c>
      <c r="AZ170" s="54">
        <v>0</v>
      </c>
      <c r="BA170" s="116" t="str">
        <f t="shared" si="106"/>
        <v xml:space="preserve"> -</v>
      </c>
      <c r="BB170" s="277" t="str">
        <f t="shared" si="107"/>
        <v xml:space="preserve"> -</v>
      </c>
      <c r="BC170" s="49">
        <v>0</v>
      </c>
      <c r="BD170" s="54">
        <v>0</v>
      </c>
      <c r="BE170" s="54">
        <v>0</v>
      </c>
      <c r="BF170" s="116" t="str">
        <f t="shared" si="108"/>
        <v xml:space="preserve"> -</v>
      </c>
      <c r="BG170" s="277" t="str">
        <f t="shared" si="109"/>
        <v xml:space="preserve"> -</v>
      </c>
      <c r="BH170" s="240">
        <f t="shared" si="110"/>
        <v>0</v>
      </c>
      <c r="BI170" s="236">
        <f t="shared" si="111"/>
        <v>0</v>
      </c>
      <c r="BJ170" s="236">
        <f t="shared" si="112"/>
        <v>0</v>
      </c>
      <c r="BK170" s="381" t="str">
        <f t="shared" si="113"/>
        <v xml:space="preserve"> -</v>
      </c>
      <c r="BL170" s="277" t="str">
        <f t="shared" si="114"/>
        <v xml:space="preserve"> -</v>
      </c>
      <c r="BM170" s="451" t="s">
        <v>1342</v>
      </c>
      <c r="BN170" s="93" t="s">
        <v>1339</v>
      </c>
      <c r="BO170" s="96" t="s">
        <v>156</v>
      </c>
    </row>
    <row r="171" spans="2:67" ht="30" customHeight="1" thickBot="1">
      <c r="B171" s="649"/>
      <c r="C171" s="646"/>
      <c r="D171" s="707"/>
      <c r="E171" s="619"/>
      <c r="F171" s="626"/>
      <c r="G171" s="591"/>
      <c r="H171" s="591"/>
      <c r="I171" s="589"/>
      <c r="J171" s="625"/>
      <c r="K171" s="617"/>
      <c r="L171" s="114" t="s">
        <v>628</v>
      </c>
      <c r="M171" s="9" t="s">
        <v>1219</v>
      </c>
      <c r="N171" s="114" t="s">
        <v>1788</v>
      </c>
      <c r="O171" s="39">
        <v>236</v>
      </c>
      <c r="P171" s="86">
        <v>200</v>
      </c>
      <c r="Q171" s="86">
        <v>50</v>
      </c>
      <c r="R171" s="318">
        <f t="shared" si="99"/>
        <v>0.25</v>
      </c>
      <c r="S171" s="86">
        <v>50</v>
      </c>
      <c r="T171" s="318">
        <f>+S171/P171</f>
        <v>0.25</v>
      </c>
      <c r="U171" s="86">
        <v>50</v>
      </c>
      <c r="V171" s="319">
        <f>+U171/P171</f>
        <v>0.25</v>
      </c>
      <c r="W171" s="45">
        <v>50</v>
      </c>
      <c r="X171" s="320">
        <f t="shared" si="100"/>
        <v>0.25</v>
      </c>
      <c r="Y171" s="56">
        <v>68</v>
      </c>
      <c r="Z171" s="86">
        <v>0</v>
      </c>
      <c r="AA171" s="86">
        <v>0</v>
      </c>
      <c r="AB171" s="64">
        <v>0</v>
      </c>
      <c r="AC171" s="245">
        <f t="shared" si="89"/>
        <v>1.36</v>
      </c>
      <c r="AD171" s="340">
        <f t="shared" si="90"/>
        <v>1</v>
      </c>
      <c r="AE171" s="246">
        <f t="shared" si="91"/>
        <v>0</v>
      </c>
      <c r="AF171" s="340">
        <f t="shared" si="92"/>
        <v>0</v>
      </c>
      <c r="AG171" s="246">
        <f t="shared" si="93"/>
        <v>0</v>
      </c>
      <c r="AH171" s="340">
        <f t="shared" si="94"/>
        <v>0</v>
      </c>
      <c r="AI171" s="246">
        <f t="shared" si="95"/>
        <v>0</v>
      </c>
      <c r="AJ171" s="340">
        <f t="shared" si="96"/>
        <v>0</v>
      </c>
      <c r="AK171" s="504">
        <f t="shared" si="124"/>
        <v>0.34</v>
      </c>
      <c r="AL171" s="499">
        <f t="shared" si="97"/>
        <v>0.34</v>
      </c>
      <c r="AM171" s="494">
        <f t="shared" si="98"/>
        <v>0.34</v>
      </c>
      <c r="AN171" s="56">
        <v>0</v>
      </c>
      <c r="AO171" s="86">
        <v>0</v>
      </c>
      <c r="AP171" s="86">
        <v>0</v>
      </c>
      <c r="AQ171" s="137" t="str">
        <f t="shared" si="102"/>
        <v xml:space="preserve"> -</v>
      </c>
      <c r="AR171" s="284" t="str">
        <f t="shared" si="103"/>
        <v xml:space="preserve"> -</v>
      </c>
      <c r="AS171" s="57">
        <v>0</v>
      </c>
      <c r="AT171" s="86">
        <v>0</v>
      </c>
      <c r="AU171" s="86">
        <v>0</v>
      </c>
      <c r="AV171" s="137" t="str">
        <f t="shared" si="104"/>
        <v xml:space="preserve"> -</v>
      </c>
      <c r="AW171" s="284" t="str">
        <f t="shared" si="105"/>
        <v xml:space="preserve"> -</v>
      </c>
      <c r="AX171" s="56">
        <v>0</v>
      </c>
      <c r="AY171" s="86">
        <v>0</v>
      </c>
      <c r="AZ171" s="86">
        <v>0</v>
      </c>
      <c r="BA171" s="137" t="str">
        <f t="shared" si="106"/>
        <v xml:space="preserve"> -</v>
      </c>
      <c r="BB171" s="284" t="str">
        <f t="shared" si="107"/>
        <v xml:space="preserve"> -</v>
      </c>
      <c r="BC171" s="57">
        <v>0</v>
      </c>
      <c r="BD171" s="86">
        <v>0</v>
      </c>
      <c r="BE171" s="86">
        <v>0</v>
      </c>
      <c r="BF171" s="137" t="str">
        <f t="shared" si="108"/>
        <v xml:space="preserve"> -</v>
      </c>
      <c r="BG171" s="284" t="str">
        <f t="shared" si="109"/>
        <v xml:space="preserve"> -</v>
      </c>
      <c r="BH171" s="241">
        <f t="shared" si="110"/>
        <v>0</v>
      </c>
      <c r="BI171" s="242">
        <f t="shared" si="111"/>
        <v>0</v>
      </c>
      <c r="BJ171" s="242">
        <f t="shared" si="112"/>
        <v>0</v>
      </c>
      <c r="BK171" s="382" t="str">
        <f t="shared" si="113"/>
        <v xml:space="preserve"> -</v>
      </c>
      <c r="BL171" s="284" t="str">
        <f t="shared" si="114"/>
        <v xml:space="preserve"> -</v>
      </c>
      <c r="BM171" s="452" t="s">
        <v>1502</v>
      </c>
      <c r="BN171" s="99" t="s">
        <v>1789</v>
      </c>
      <c r="BO171" s="100" t="s">
        <v>156</v>
      </c>
    </row>
    <row r="172" spans="2:67" ht="30" customHeight="1">
      <c r="B172" s="649"/>
      <c r="C172" s="646"/>
      <c r="D172" s="707"/>
      <c r="E172" s="619"/>
      <c r="F172" s="626"/>
      <c r="G172" s="591"/>
      <c r="H172" s="591"/>
      <c r="I172" s="589"/>
      <c r="J172" s="624">
        <f>+RESUMEN!J114</f>
        <v>8.6102832244008706E-2</v>
      </c>
      <c r="K172" s="616" t="s">
        <v>651</v>
      </c>
      <c r="L172" s="111" t="s">
        <v>629</v>
      </c>
      <c r="M172" s="127" t="s">
        <v>2041</v>
      </c>
      <c r="N172" s="111" t="s">
        <v>1790</v>
      </c>
      <c r="O172" s="36" t="s">
        <v>647</v>
      </c>
      <c r="P172" s="87">
        <v>1</v>
      </c>
      <c r="Q172" s="87">
        <v>1</v>
      </c>
      <c r="R172" s="307">
        <v>0.25</v>
      </c>
      <c r="S172" s="87">
        <v>1</v>
      </c>
      <c r="T172" s="307">
        <v>0.25</v>
      </c>
      <c r="U172" s="87">
        <v>1</v>
      </c>
      <c r="V172" s="309">
        <v>0.25</v>
      </c>
      <c r="W172" s="135">
        <v>1</v>
      </c>
      <c r="X172" s="316">
        <v>0.25</v>
      </c>
      <c r="Y172" s="231">
        <v>1</v>
      </c>
      <c r="Z172" s="87">
        <v>0.1</v>
      </c>
      <c r="AA172" s="87">
        <v>0</v>
      </c>
      <c r="AB172" s="68">
        <v>0</v>
      </c>
      <c r="AC172" s="243">
        <f t="shared" si="89"/>
        <v>1</v>
      </c>
      <c r="AD172" s="336">
        <f t="shared" si="90"/>
        <v>1</v>
      </c>
      <c r="AE172" s="244">
        <f t="shared" si="91"/>
        <v>0.1</v>
      </c>
      <c r="AF172" s="336">
        <f t="shared" si="92"/>
        <v>0.1</v>
      </c>
      <c r="AG172" s="244">
        <f t="shared" si="93"/>
        <v>0</v>
      </c>
      <c r="AH172" s="336">
        <f t="shared" si="94"/>
        <v>0</v>
      </c>
      <c r="AI172" s="244">
        <f t="shared" si="95"/>
        <v>0</v>
      </c>
      <c r="AJ172" s="336">
        <f t="shared" si="96"/>
        <v>0</v>
      </c>
      <c r="AK172" s="502">
        <f t="shared" si="115"/>
        <v>0.27500000000000002</v>
      </c>
      <c r="AL172" s="497">
        <f t="shared" si="97"/>
        <v>0.27500000000000002</v>
      </c>
      <c r="AM172" s="492">
        <f t="shared" si="98"/>
        <v>0.27500000000000002</v>
      </c>
      <c r="AN172" s="46">
        <v>2404458</v>
      </c>
      <c r="AO172" s="84">
        <v>2048199</v>
      </c>
      <c r="AP172" s="84">
        <v>0</v>
      </c>
      <c r="AQ172" s="135">
        <f t="shared" si="102"/>
        <v>0.85183396840369019</v>
      </c>
      <c r="AR172" s="283" t="str">
        <f t="shared" si="103"/>
        <v xml:space="preserve"> -</v>
      </c>
      <c r="AS172" s="47">
        <v>6000000</v>
      </c>
      <c r="AT172" s="84">
        <v>3521733</v>
      </c>
      <c r="AU172" s="84">
        <v>0</v>
      </c>
      <c r="AV172" s="135">
        <f t="shared" si="104"/>
        <v>0.58695549999999996</v>
      </c>
      <c r="AW172" s="283" t="str">
        <f t="shared" si="105"/>
        <v xml:space="preserve"> -</v>
      </c>
      <c r="AX172" s="46">
        <v>7000000</v>
      </c>
      <c r="AY172" s="84">
        <v>0</v>
      </c>
      <c r="AZ172" s="84">
        <v>0</v>
      </c>
      <c r="BA172" s="135">
        <f t="shared" si="106"/>
        <v>0</v>
      </c>
      <c r="BB172" s="283" t="str">
        <f t="shared" si="107"/>
        <v xml:space="preserve"> -</v>
      </c>
      <c r="BC172" s="47">
        <v>7000000</v>
      </c>
      <c r="BD172" s="84">
        <v>0</v>
      </c>
      <c r="BE172" s="84">
        <v>0</v>
      </c>
      <c r="BF172" s="135">
        <f t="shared" si="108"/>
        <v>0</v>
      </c>
      <c r="BG172" s="283" t="str">
        <f t="shared" si="109"/>
        <v xml:space="preserve"> -</v>
      </c>
      <c r="BH172" s="238">
        <f t="shared" si="110"/>
        <v>22404458</v>
      </c>
      <c r="BI172" s="239">
        <f t="shared" si="111"/>
        <v>5569932</v>
      </c>
      <c r="BJ172" s="239">
        <f t="shared" si="112"/>
        <v>0</v>
      </c>
      <c r="BK172" s="380">
        <f t="shared" si="113"/>
        <v>0.24860820109997753</v>
      </c>
      <c r="BL172" s="283" t="str">
        <f t="shared" si="114"/>
        <v xml:space="preserve"> -</v>
      </c>
      <c r="BM172" s="450" t="s">
        <v>1342</v>
      </c>
      <c r="BN172" s="92" t="s">
        <v>1339</v>
      </c>
      <c r="BO172" s="95" t="s">
        <v>1957</v>
      </c>
    </row>
    <row r="173" spans="2:67" ht="45.75" customHeight="1">
      <c r="B173" s="649"/>
      <c r="C173" s="646"/>
      <c r="D173" s="707"/>
      <c r="E173" s="619"/>
      <c r="F173" s="626"/>
      <c r="G173" s="591"/>
      <c r="H173" s="591"/>
      <c r="I173" s="589"/>
      <c r="J173" s="622"/>
      <c r="K173" s="614"/>
      <c r="L173" s="23" t="s">
        <v>630</v>
      </c>
      <c r="M173" s="123" t="s">
        <v>2042</v>
      </c>
      <c r="N173" s="23" t="s">
        <v>1791</v>
      </c>
      <c r="O173" s="34">
        <v>400</v>
      </c>
      <c r="P173" s="54">
        <v>100</v>
      </c>
      <c r="Q173" s="54">
        <v>5</v>
      </c>
      <c r="R173" s="308">
        <f t="shared" si="99"/>
        <v>0.05</v>
      </c>
      <c r="S173" s="54">
        <v>30</v>
      </c>
      <c r="T173" s="308">
        <f t="shared" ref="T173:T183" si="125">+S173/P173</f>
        <v>0.3</v>
      </c>
      <c r="U173" s="54">
        <v>30</v>
      </c>
      <c r="V173" s="310">
        <f t="shared" ref="V173:V183" si="126">+U173/P173</f>
        <v>0.3</v>
      </c>
      <c r="W173" s="41">
        <v>35</v>
      </c>
      <c r="X173" s="317">
        <f t="shared" si="100"/>
        <v>0.35</v>
      </c>
      <c r="Y173" s="48">
        <v>9</v>
      </c>
      <c r="Z173" s="54">
        <v>0</v>
      </c>
      <c r="AA173" s="54">
        <v>0</v>
      </c>
      <c r="AB173" s="43">
        <v>0</v>
      </c>
      <c r="AC173" s="247">
        <f t="shared" si="89"/>
        <v>1.8</v>
      </c>
      <c r="AD173" s="337">
        <f t="shared" si="90"/>
        <v>1</v>
      </c>
      <c r="AE173" s="248">
        <f t="shared" si="91"/>
        <v>0</v>
      </c>
      <c r="AF173" s="337">
        <f t="shared" si="92"/>
        <v>0</v>
      </c>
      <c r="AG173" s="248">
        <f t="shared" si="93"/>
        <v>0</v>
      </c>
      <c r="AH173" s="337">
        <f t="shared" si="94"/>
        <v>0</v>
      </c>
      <c r="AI173" s="248">
        <f t="shared" si="95"/>
        <v>0</v>
      </c>
      <c r="AJ173" s="337">
        <f t="shared" si="96"/>
        <v>0</v>
      </c>
      <c r="AK173" s="503">
        <f t="shared" ref="AK173:AK188" si="127">+SUM(Y173:AB173)/P173</f>
        <v>0.09</v>
      </c>
      <c r="AL173" s="498">
        <f t="shared" si="97"/>
        <v>0.09</v>
      </c>
      <c r="AM173" s="493">
        <f t="shared" si="98"/>
        <v>0.09</v>
      </c>
      <c r="AN173" s="48">
        <v>10222538</v>
      </c>
      <c r="AO173" s="54">
        <v>9982828</v>
      </c>
      <c r="AP173" s="54">
        <v>0</v>
      </c>
      <c r="AQ173" s="116">
        <f t="shared" si="102"/>
        <v>0.97655083307100443</v>
      </c>
      <c r="AR173" s="277" t="str">
        <f t="shared" si="103"/>
        <v xml:space="preserve"> -</v>
      </c>
      <c r="AS173" s="49">
        <v>11295000</v>
      </c>
      <c r="AT173" s="54">
        <v>0</v>
      </c>
      <c r="AU173" s="54">
        <v>0</v>
      </c>
      <c r="AV173" s="116">
        <f t="shared" si="104"/>
        <v>0</v>
      </c>
      <c r="AW173" s="277" t="str">
        <f t="shared" si="105"/>
        <v xml:space="preserve"> -</v>
      </c>
      <c r="AX173" s="48">
        <v>15075000</v>
      </c>
      <c r="AY173" s="54">
        <v>0</v>
      </c>
      <c r="AZ173" s="54">
        <v>0</v>
      </c>
      <c r="BA173" s="116">
        <f t="shared" si="106"/>
        <v>0</v>
      </c>
      <c r="BB173" s="277" t="str">
        <f t="shared" si="107"/>
        <v xml:space="preserve"> -</v>
      </c>
      <c r="BC173" s="49">
        <v>17075000</v>
      </c>
      <c r="BD173" s="54">
        <v>0</v>
      </c>
      <c r="BE173" s="54">
        <v>0</v>
      </c>
      <c r="BF173" s="116">
        <f t="shared" si="108"/>
        <v>0</v>
      </c>
      <c r="BG173" s="277" t="str">
        <f t="shared" si="109"/>
        <v xml:space="preserve"> -</v>
      </c>
      <c r="BH173" s="240">
        <f t="shared" si="110"/>
        <v>53667538</v>
      </c>
      <c r="BI173" s="236">
        <f t="shared" si="111"/>
        <v>9982828</v>
      </c>
      <c r="BJ173" s="236">
        <f t="shared" si="112"/>
        <v>0</v>
      </c>
      <c r="BK173" s="381">
        <f t="shared" si="113"/>
        <v>0.18601240846934325</v>
      </c>
      <c r="BL173" s="277" t="str">
        <f t="shared" si="114"/>
        <v xml:space="preserve"> -</v>
      </c>
      <c r="BM173" s="451" t="s">
        <v>1342</v>
      </c>
      <c r="BN173" s="93" t="s">
        <v>1339</v>
      </c>
      <c r="BO173" s="96" t="s">
        <v>1957</v>
      </c>
    </row>
    <row r="174" spans="2:67" ht="30" customHeight="1">
      <c r="B174" s="649"/>
      <c r="C174" s="646"/>
      <c r="D174" s="707"/>
      <c r="E174" s="619"/>
      <c r="F174" s="626"/>
      <c r="G174" s="591"/>
      <c r="H174" s="591"/>
      <c r="I174" s="589"/>
      <c r="J174" s="622"/>
      <c r="K174" s="614"/>
      <c r="L174" s="23" t="s">
        <v>631</v>
      </c>
      <c r="M174" s="123">
        <v>2210836</v>
      </c>
      <c r="N174" s="23" t="s">
        <v>1792</v>
      </c>
      <c r="O174" s="34">
        <v>28850</v>
      </c>
      <c r="P174" s="54">
        <v>30000</v>
      </c>
      <c r="Q174" s="54">
        <v>1000</v>
      </c>
      <c r="R174" s="308">
        <f t="shared" si="99"/>
        <v>3.3333333333333333E-2</v>
      </c>
      <c r="S174" s="54">
        <v>8200</v>
      </c>
      <c r="T174" s="308">
        <f t="shared" si="125"/>
        <v>0.27333333333333332</v>
      </c>
      <c r="U174" s="54">
        <v>10400</v>
      </c>
      <c r="V174" s="310">
        <f t="shared" si="126"/>
        <v>0.34666666666666668</v>
      </c>
      <c r="W174" s="41">
        <v>10400</v>
      </c>
      <c r="X174" s="317">
        <f t="shared" si="100"/>
        <v>0.34666666666666668</v>
      </c>
      <c r="Y174" s="48">
        <v>1972</v>
      </c>
      <c r="Z174" s="54">
        <v>0</v>
      </c>
      <c r="AA174" s="54">
        <v>0</v>
      </c>
      <c r="AB174" s="43">
        <v>0</v>
      </c>
      <c r="AC174" s="247">
        <f t="shared" si="89"/>
        <v>1.972</v>
      </c>
      <c r="AD174" s="337">
        <f t="shared" si="90"/>
        <v>1</v>
      </c>
      <c r="AE174" s="248">
        <f t="shared" si="91"/>
        <v>0</v>
      </c>
      <c r="AF174" s="337">
        <f t="shared" si="92"/>
        <v>0</v>
      </c>
      <c r="AG174" s="248">
        <f t="shared" si="93"/>
        <v>0</v>
      </c>
      <c r="AH174" s="337">
        <f t="shared" si="94"/>
        <v>0</v>
      </c>
      <c r="AI174" s="248">
        <f t="shared" si="95"/>
        <v>0</v>
      </c>
      <c r="AJ174" s="337">
        <f t="shared" si="96"/>
        <v>0</v>
      </c>
      <c r="AK174" s="503">
        <f t="shared" si="127"/>
        <v>6.5733333333333338E-2</v>
      </c>
      <c r="AL174" s="498">
        <f t="shared" si="97"/>
        <v>6.5733333333333338E-2</v>
      </c>
      <c r="AM174" s="493">
        <f t="shared" si="98"/>
        <v>6.5733333333333338E-2</v>
      </c>
      <c r="AN174" s="48">
        <v>482500</v>
      </c>
      <c r="AO174" s="54">
        <v>458594</v>
      </c>
      <c r="AP174" s="54">
        <v>0</v>
      </c>
      <c r="AQ174" s="116">
        <f t="shared" si="102"/>
        <v>0.95045388601036274</v>
      </c>
      <c r="AR174" s="277" t="str">
        <f t="shared" si="103"/>
        <v xml:space="preserve"> -</v>
      </c>
      <c r="AS174" s="49">
        <v>700000</v>
      </c>
      <c r="AT174" s="54">
        <v>0</v>
      </c>
      <c r="AU174" s="54">
        <v>0</v>
      </c>
      <c r="AV174" s="116">
        <f t="shared" si="104"/>
        <v>0</v>
      </c>
      <c r="AW174" s="277" t="str">
        <f t="shared" si="105"/>
        <v xml:space="preserve"> -</v>
      </c>
      <c r="AX174" s="48">
        <v>4500000</v>
      </c>
      <c r="AY174" s="54">
        <v>0</v>
      </c>
      <c r="AZ174" s="54">
        <v>0</v>
      </c>
      <c r="BA174" s="116">
        <f t="shared" si="106"/>
        <v>0</v>
      </c>
      <c r="BB174" s="277" t="str">
        <f t="shared" si="107"/>
        <v xml:space="preserve"> -</v>
      </c>
      <c r="BC174" s="49">
        <v>4500000</v>
      </c>
      <c r="BD174" s="54">
        <v>0</v>
      </c>
      <c r="BE174" s="54">
        <v>0</v>
      </c>
      <c r="BF174" s="116">
        <f t="shared" si="108"/>
        <v>0</v>
      </c>
      <c r="BG174" s="277" t="str">
        <f t="shared" si="109"/>
        <v xml:space="preserve"> -</v>
      </c>
      <c r="BH174" s="240">
        <f t="shared" si="110"/>
        <v>10182500</v>
      </c>
      <c r="BI174" s="236">
        <f t="shared" si="111"/>
        <v>458594</v>
      </c>
      <c r="BJ174" s="236">
        <f t="shared" si="112"/>
        <v>0</v>
      </c>
      <c r="BK174" s="381">
        <f t="shared" si="113"/>
        <v>4.5037466241099923E-2</v>
      </c>
      <c r="BL174" s="277" t="str">
        <f t="shared" si="114"/>
        <v xml:space="preserve"> -</v>
      </c>
      <c r="BM174" s="451" t="s">
        <v>1342</v>
      </c>
      <c r="BN174" s="93" t="s">
        <v>1339</v>
      </c>
      <c r="BO174" s="96" t="s">
        <v>1957</v>
      </c>
    </row>
    <row r="175" spans="2:67" ht="30" customHeight="1">
      <c r="B175" s="649"/>
      <c r="C175" s="646"/>
      <c r="D175" s="707"/>
      <c r="E175" s="619"/>
      <c r="F175" s="626"/>
      <c r="G175" s="591"/>
      <c r="H175" s="591"/>
      <c r="I175" s="589"/>
      <c r="J175" s="622"/>
      <c r="K175" s="614"/>
      <c r="L175" s="23" t="s">
        <v>632</v>
      </c>
      <c r="M175" s="123">
        <v>0</v>
      </c>
      <c r="N175" s="23" t="s">
        <v>1793</v>
      </c>
      <c r="O175" s="34">
        <v>4</v>
      </c>
      <c r="P175" s="54">
        <v>4</v>
      </c>
      <c r="Q175" s="54">
        <v>0</v>
      </c>
      <c r="R175" s="308">
        <f t="shared" si="99"/>
        <v>0</v>
      </c>
      <c r="S175" s="54">
        <v>1</v>
      </c>
      <c r="T175" s="308">
        <f t="shared" si="125"/>
        <v>0.25</v>
      </c>
      <c r="U175" s="54">
        <v>1</v>
      </c>
      <c r="V175" s="310">
        <f t="shared" si="126"/>
        <v>0.25</v>
      </c>
      <c r="W175" s="41">
        <v>2</v>
      </c>
      <c r="X175" s="317">
        <f t="shared" si="100"/>
        <v>0.5</v>
      </c>
      <c r="Y175" s="48">
        <v>0</v>
      </c>
      <c r="Z175" s="54">
        <v>0</v>
      </c>
      <c r="AA175" s="54">
        <v>0</v>
      </c>
      <c r="AB175" s="43">
        <v>0</v>
      </c>
      <c r="AC175" s="247" t="str">
        <f t="shared" si="89"/>
        <v xml:space="preserve"> -</v>
      </c>
      <c r="AD175" s="337" t="str">
        <f t="shared" si="90"/>
        <v xml:space="preserve"> -</v>
      </c>
      <c r="AE175" s="248">
        <f t="shared" si="91"/>
        <v>0</v>
      </c>
      <c r="AF175" s="337">
        <f t="shared" si="92"/>
        <v>0</v>
      </c>
      <c r="AG175" s="248">
        <f t="shared" si="93"/>
        <v>0</v>
      </c>
      <c r="AH175" s="337">
        <f t="shared" si="94"/>
        <v>0</v>
      </c>
      <c r="AI175" s="248">
        <f t="shared" si="95"/>
        <v>0</v>
      </c>
      <c r="AJ175" s="337">
        <f t="shared" si="96"/>
        <v>0</v>
      </c>
      <c r="AK175" s="503">
        <f t="shared" si="127"/>
        <v>0</v>
      </c>
      <c r="AL175" s="498">
        <f t="shared" si="97"/>
        <v>0</v>
      </c>
      <c r="AM175" s="493">
        <f t="shared" si="98"/>
        <v>0</v>
      </c>
      <c r="AN175" s="48">
        <v>0</v>
      </c>
      <c r="AO175" s="54">
        <v>0</v>
      </c>
      <c r="AP175" s="54">
        <v>0</v>
      </c>
      <c r="AQ175" s="116" t="str">
        <f t="shared" si="102"/>
        <v xml:space="preserve"> -</v>
      </c>
      <c r="AR175" s="277" t="str">
        <f t="shared" si="103"/>
        <v xml:space="preserve"> -</v>
      </c>
      <c r="AS175" s="49">
        <v>705000</v>
      </c>
      <c r="AT175" s="54">
        <v>0</v>
      </c>
      <c r="AU175" s="54">
        <v>0</v>
      </c>
      <c r="AV175" s="116">
        <f t="shared" si="104"/>
        <v>0</v>
      </c>
      <c r="AW175" s="277" t="str">
        <f t="shared" si="105"/>
        <v xml:space="preserve"> -</v>
      </c>
      <c r="AX175" s="48">
        <v>3000000</v>
      </c>
      <c r="AY175" s="54">
        <v>0</v>
      </c>
      <c r="AZ175" s="54">
        <v>0</v>
      </c>
      <c r="BA175" s="116">
        <f t="shared" si="106"/>
        <v>0</v>
      </c>
      <c r="BB175" s="277" t="str">
        <f t="shared" si="107"/>
        <v xml:space="preserve"> -</v>
      </c>
      <c r="BC175" s="49">
        <v>3000000</v>
      </c>
      <c r="BD175" s="54">
        <v>0</v>
      </c>
      <c r="BE175" s="54">
        <v>0</v>
      </c>
      <c r="BF175" s="116">
        <f t="shared" si="108"/>
        <v>0</v>
      </c>
      <c r="BG175" s="277" t="str">
        <f t="shared" si="109"/>
        <v xml:space="preserve"> -</v>
      </c>
      <c r="BH175" s="240">
        <f t="shared" si="110"/>
        <v>6705000</v>
      </c>
      <c r="BI175" s="236">
        <f t="shared" si="111"/>
        <v>0</v>
      </c>
      <c r="BJ175" s="236">
        <f t="shared" si="112"/>
        <v>0</v>
      </c>
      <c r="BK175" s="381">
        <f t="shared" si="113"/>
        <v>0</v>
      </c>
      <c r="BL175" s="277" t="str">
        <f t="shared" si="114"/>
        <v xml:space="preserve"> -</v>
      </c>
      <c r="BM175" s="451" t="s">
        <v>1342</v>
      </c>
      <c r="BN175" s="93" t="s">
        <v>1339</v>
      </c>
      <c r="BO175" s="96" t="s">
        <v>1957</v>
      </c>
    </row>
    <row r="176" spans="2:67" ht="30" customHeight="1">
      <c r="B176" s="649"/>
      <c r="C176" s="646"/>
      <c r="D176" s="707"/>
      <c r="E176" s="619"/>
      <c r="F176" s="626"/>
      <c r="G176" s="591"/>
      <c r="H176" s="591"/>
      <c r="I176" s="589"/>
      <c r="J176" s="622"/>
      <c r="K176" s="614"/>
      <c r="L176" s="23" t="s">
        <v>633</v>
      </c>
      <c r="M176" s="123">
        <v>2210231</v>
      </c>
      <c r="N176" s="23" t="s">
        <v>1794</v>
      </c>
      <c r="O176" s="34">
        <v>0</v>
      </c>
      <c r="P176" s="54">
        <v>50</v>
      </c>
      <c r="Q176" s="54">
        <v>5</v>
      </c>
      <c r="R176" s="308">
        <f t="shared" si="99"/>
        <v>0.1</v>
      </c>
      <c r="S176" s="54">
        <v>15</v>
      </c>
      <c r="T176" s="308">
        <f t="shared" si="125"/>
        <v>0.3</v>
      </c>
      <c r="U176" s="54">
        <v>15</v>
      </c>
      <c r="V176" s="310">
        <f t="shared" si="126"/>
        <v>0.3</v>
      </c>
      <c r="W176" s="41">
        <v>15</v>
      </c>
      <c r="X176" s="317">
        <f t="shared" si="100"/>
        <v>0.3</v>
      </c>
      <c r="Y176" s="48">
        <v>11</v>
      </c>
      <c r="Z176" s="54">
        <v>0</v>
      </c>
      <c r="AA176" s="54">
        <v>0</v>
      </c>
      <c r="AB176" s="43">
        <v>0</v>
      </c>
      <c r="AC176" s="247">
        <f t="shared" si="89"/>
        <v>2.2000000000000002</v>
      </c>
      <c r="AD176" s="337">
        <f t="shared" si="90"/>
        <v>1</v>
      </c>
      <c r="AE176" s="248">
        <f t="shared" si="91"/>
        <v>0</v>
      </c>
      <c r="AF176" s="337">
        <f t="shared" si="92"/>
        <v>0</v>
      </c>
      <c r="AG176" s="248">
        <f t="shared" si="93"/>
        <v>0</v>
      </c>
      <c r="AH176" s="337">
        <f t="shared" si="94"/>
        <v>0</v>
      </c>
      <c r="AI176" s="248">
        <f t="shared" si="95"/>
        <v>0</v>
      </c>
      <c r="AJ176" s="337">
        <f t="shared" si="96"/>
        <v>0</v>
      </c>
      <c r="AK176" s="503">
        <f t="shared" si="127"/>
        <v>0.22</v>
      </c>
      <c r="AL176" s="498">
        <f t="shared" si="97"/>
        <v>0.22</v>
      </c>
      <c r="AM176" s="493">
        <f t="shared" si="98"/>
        <v>0.22</v>
      </c>
      <c r="AN176" s="48">
        <v>1000000</v>
      </c>
      <c r="AO176" s="54">
        <v>0</v>
      </c>
      <c r="AP176" s="54">
        <v>0</v>
      </c>
      <c r="AQ176" s="116">
        <f t="shared" si="102"/>
        <v>0</v>
      </c>
      <c r="AR176" s="277" t="str">
        <f t="shared" si="103"/>
        <v xml:space="preserve"> -</v>
      </c>
      <c r="AS176" s="49">
        <v>800000</v>
      </c>
      <c r="AT176" s="54">
        <v>0</v>
      </c>
      <c r="AU176" s="54">
        <v>0</v>
      </c>
      <c r="AV176" s="116">
        <f t="shared" si="104"/>
        <v>0</v>
      </c>
      <c r="AW176" s="277" t="str">
        <f t="shared" si="105"/>
        <v xml:space="preserve"> -</v>
      </c>
      <c r="AX176" s="48">
        <v>8000000</v>
      </c>
      <c r="AY176" s="54">
        <v>0</v>
      </c>
      <c r="AZ176" s="54">
        <v>0</v>
      </c>
      <c r="BA176" s="116">
        <f t="shared" si="106"/>
        <v>0</v>
      </c>
      <c r="BB176" s="277" t="str">
        <f t="shared" si="107"/>
        <v xml:space="preserve"> -</v>
      </c>
      <c r="BC176" s="49">
        <v>7500000</v>
      </c>
      <c r="BD176" s="54">
        <v>0</v>
      </c>
      <c r="BE176" s="54">
        <v>0</v>
      </c>
      <c r="BF176" s="116">
        <f t="shared" si="108"/>
        <v>0</v>
      </c>
      <c r="BG176" s="277" t="str">
        <f t="shared" si="109"/>
        <v xml:space="preserve"> -</v>
      </c>
      <c r="BH176" s="240">
        <f t="shared" si="110"/>
        <v>17300000</v>
      </c>
      <c r="BI176" s="236">
        <f t="shared" si="111"/>
        <v>0</v>
      </c>
      <c r="BJ176" s="236">
        <f t="shared" si="112"/>
        <v>0</v>
      </c>
      <c r="BK176" s="381">
        <f t="shared" si="113"/>
        <v>0</v>
      </c>
      <c r="BL176" s="277" t="str">
        <f t="shared" si="114"/>
        <v xml:space="preserve"> -</v>
      </c>
      <c r="BM176" s="451" t="s">
        <v>1342</v>
      </c>
      <c r="BN176" s="93" t="s">
        <v>1339</v>
      </c>
      <c r="BO176" s="96" t="s">
        <v>1957</v>
      </c>
    </row>
    <row r="177" spans="2:67" ht="30" customHeight="1">
      <c r="B177" s="649"/>
      <c r="C177" s="646"/>
      <c r="D177" s="707"/>
      <c r="E177" s="619"/>
      <c r="F177" s="626"/>
      <c r="G177" s="591"/>
      <c r="H177" s="591"/>
      <c r="I177" s="589"/>
      <c r="J177" s="622"/>
      <c r="K177" s="614"/>
      <c r="L177" s="23" t="s">
        <v>634</v>
      </c>
      <c r="M177" s="123">
        <v>0</v>
      </c>
      <c r="N177" s="23" t="s">
        <v>1795</v>
      </c>
      <c r="O177" s="34">
        <v>0</v>
      </c>
      <c r="P177" s="54">
        <v>6600</v>
      </c>
      <c r="Q177" s="54">
        <v>0</v>
      </c>
      <c r="R177" s="308">
        <f t="shared" si="99"/>
        <v>0</v>
      </c>
      <c r="S177" s="54">
        <v>0</v>
      </c>
      <c r="T177" s="308">
        <f t="shared" si="125"/>
        <v>0</v>
      </c>
      <c r="U177" s="54">
        <v>3300</v>
      </c>
      <c r="V177" s="310">
        <f t="shared" si="126"/>
        <v>0.5</v>
      </c>
      <c r="W177" s="41">
        <v>3300</v>
      </c>
      <c r="X177" s="317">
        <f t="shared" si="100"/>
        <v>0.5</v>
      </c>
      <c r="Y177" s="48">
        <v>0</v>
      </c>
      <c r="Z177" s="54">
        <v>0</v>
      </c>
      <c r="AA177" s="54">
        <v>0</v>
      </c>
      <c r="AB177" s="43">
        <v>0</v>
      </c>
      <c r="AC177" s="247" t="str">
        <f t="shared" si="89"/>
        <v xml:space="preserve"> -</v>
      </c>
      <c r="AD177" s="337" t="str">
        <f t="shared" si="90"/>
        <v xml:space="preserve"> -</v>
      </c>
      <c r="AE177" s="248" t="str">
        <f t="shared" si="91"/>
        <v xml:space="preserve"> -</v>
      </c>
      <c r="AF177" s="337" t="str">
        <f t="shared" si="92"/>
        <v xml:space="preserve"> -</v>
      </c>
      <c r="AG177" s="248">
        <f t="shared" si="93"/>
        <v>0</v>
      </c>
      <c r="AH177" s="337">
        <f t="shared" si="94"/>
        <v>0</v>
      </c>
      <c r="AI177" s="248">
        <f t="shared" si="95"/>
        <v>0</v>
      </c>
      <c r="AJ177" s="337">
        <f t="shared" si="96"/>
        <v>0</v>
      </c>
      <c r="AK177" s="503">
        <f t="shared" si="127"/>
        <v>0</v>
      </c>
      <c r="AL177" s="498">
        <f t="shared" si="97"/>
        <v>0</v>
      </c>
      <c r="AM177" s="493">
        <f t="shared" si="98"/>
        <v>0</v>
      </c>
      <c r="AN177" s="48">
        <v>0</v>
      </c>
      <c r="AO177" s="54">
        <v>0</v>
      </c>
      <c r="AP177" s="54">
        <v>0</v>
      </c>
      <c r="AQ177" s="116" t="str">
        <f t="shared" si="102"/>
        <v xml:space="preserve"> -</v>
      </c>
      <c r="AR177" s="277" t="str">
        <f t="shared" si="103"/>
        <v xml:space="preserve"> -</v>
      </c>
      <c r="AS177" s="49">
        <v>0</v>
      </c>
      <c r="AT177" s="54">
        <v>0</v>
      </c>
      <c r="AU177" s="54">
        <v>0</v>
      </c>
      <c r="AV177" s="116" t="str">
        <f t="shared" si="104"/>
        <v xml:space="preserve"> -</v>
      </c>
      <c r="AW177" s="277" t="str">
        <f t="shared" si="105"/>
        <v xml:space="preserve"> -</v>
      </c>
      <c r="AX177" s="48">
        <v>800000</v>
      </c>
      <c r="AY177" s="54">
        <v>0</v>
      </c>
      <c r="AZ177" s="54">
        <v>0</v>
      </c>
      <c r="BA177" s="116">
        <f t="shared" si="106"/>
        <v>0</v>
      </c>
      <c r="BB177" s="277" t="str">
        <f t="shared" si="107"/>
        <v xml:space="preserve"> -</v>
      </c>
      <c r="BC177" s="49">
        <v>800000</v>
      </c>
      <c r="BD177" s="54">
        <v>0</v>
      </c>
      <c r="BE177" s="54">
        <v>0</v>
      </c>
      <c r="BF177" s="116">
        <f t="shared" si="108"/>
        <v>0</v>
      </c>
      <c r="BG177" s="277" t="str">
        <f t="shared" si="109"/>
        <v xml:space="preserve"> -</v>
      </c>
      <c r="BH177" s="240">
        <f t="shared" si="110"/>
        <v>1600000</v>
      </c>
      <c r="BI177" s="236">
        <f t="shared" si="111"/>
        <v>0</v>
      </c>
      <c r="BJ177" s="236">
        <f t="shared" si="112"/>
        <v>0</v>
      </c>
      <c r="BK177" s="381">
        <f t="shared" si="113"/>
        <v>0</v>
      </c>
      <c r="BL177" s="277" t="str">
        <f t="shared" si="114"/>
        <v xml:space="preserve"> -</v>
      </c>
      <c r="BM177" s="451" t="s">
        <v>1342</v>
      </c>
      <c r="BN177" s="93" t="s">
        <v>1339</v>
      </c>
      <c r="BO177" s="96" t="s">
        <v>1957</v>
      </c>
    </row>
    <row r="178" spans="2:67" ht="30" customHeight="1">
      <c r="B178" s="649"/>
      <c r="C178" s="646"/>
      <c r="D178" s="707"/>
      <c r="E178" s="619"/>
      <c r="F178" s="626"/>
      <c r="G178" s="591"/>
      <c r="H178" s="591"/>
      <c r="I178" s="589"/>
      <c r="J178" s="622"/>
      <c r="K178" s="614"/>
      <c r="L178" s="23" t="s">
        <v>635</v>
      </c>
      <c r="M178" s="123">
        <v>0</v>
      </c>
      <c r="N178" s="23" t="s">
        <v>1796</v>
      </c>
      <c r="O178" s="37">
        <v>0</v>
      </c>
      <c r="P178" s="79">
        <v>1</v>
      </c>
      <c r="Q178" s="79">
        <v>0</v>
      </c>
      <c r="R178" s="308">
        <f t="shared" si="99"/>
        <v>0</v>
      </c>
      <c r="S178" s="79">
        <v>0</v>
      </c>
      <c r="T178" s="308">
        <f t="shared" si="125"/>
        <v>0</v>
      </c>
      <c r="U178" s="79">
        <v>0.5</v>
      </c>
      <c r="V178" s="310">
        <f t="shared" si="126"/>
        <v>0.5</v>
      </c>
      <c r="W178" s="116">
        <v>0.5</v>
      </c>
      <c r="X178" s="317">
        <f t="shared" si="100"/>
        <v>0.5</v>
      </c>
      <c r="Y178" s="233">
        <v>0</v>
      </c>
      <c r="Z178" s="79">
        <v>0</v>
      </c>
      <c r="AA178" s="79">
        <v>0</v>
      </c>
      <c r="AB178" s="65">
        <v>0</v>
      </c>
      <c r="AC178" s="247" t="str">
        <f t="shared" si="89"/>
        <v xml:space="preserve"> -</v>
      </c>
      <c r="AD178" s="337" t="str">
        <f t="shared" si="90"/>
        <v xml:space="preserve"> -</v>
      </c>
      <c r="AE178" s="248" t="str">
        <f t="shared" si="91"/>
        <v xml:space="preserve"> -</v>
      </c>
      <c r="AF178" s="337" t="str">
        <f t="shared" si="92"/>
        <v xml:space="preserve"> -</v>
      </c>
      <c r="AG178" s="248">
        <f t="shared" si="93"/>
        <v>0</v>
      </c>
      <c r="AH178" s="337">
        <f t="shared" si="94"/>
        <v>0</v>
      </c>
      <c r="AI178" s="248">
        <f t="shared" si="95"/>
        <v>0</v>
      </c>
      <c r="AJ178" s="337">
        <f t="shared" si="96"/>
        <v>0</v>
      </c>
      <c r="AK178" s="503">
        <f t="shared" si="127"/>
        <v>0</v>
      </c>
      <c r="AL178" s="498">
        <f t="shared" si="97"/>
        <v>0</v>
      </c>
      <c r="AM178" s="493">
        <f t="shared" si="98"/>
        <v>0</v>
      </c>
      <c r="AN178" s="48">
        <v>0</v>
      </c>
      <c r="AO178" s="54">
        <v>0</v>
      </c>
      <c r="AP178" s="54">
        <v>0</v>
      </c>
      <c r="AQ178" s="116" t="str">
        <f t="shared" si="102"/>
        <v xml:space="preserve"> -</v>
      </c>
      <c r="AR178" s="277" t="str">
        <f t="shared" si="103"/>
        <v xml:space="preserve"> -</v>
      </c>
      <c r="AS178" s="49">
        <v>0</v>
      </c>
      <c r="AT178" s="54">
        <v>0</v>
      </c>
      <c r="AU178" s="54">
        <v>0</v>
      </c>
      <c r="AV178" s="116" t="str">
        <f t="shared" si="104"/>
        <v xml:space="preserve"> -</v>
      </c>
      <c r="AW178" s="277" t="str">
        <f t="shared" si="105"/>
        <v xml:space="preserve"> -</v>
      </c>
      <c r="AX178" s="48">
        <v>5000000</v>
      </c>
      <c r="AY178" s="54">
        <v>0</v>
      </c>
      <c r="AZ178" s="54">
        <v>0</v>
      </c>
      <c r="BA178" s="116">
        <f t="shared" si="106"/>
        <v>0</v>
      </c>
      <c r="BB178" s="277" t="str">
        <f t="shared" si="107"/>
        <v xml:space="preserve"> -</v>
      </c>
      <c r="BC178" s="49">
        <v>0</v>
      </c>
      <c r="BD178" s="54">
        <v>0</v>
      </c>
      <c r="BE178" s="54">
        <v>0</v>
      </c>
      <c r="BF178" s="116" t="str">
        <f t="shared" si="108"/>
        <v xml:space="preserve"> -</v>
      </c>
      <c r="BG178" s="277" t="str">
        <f t="shared" si="109"/>
        <v xml:space="preserve"> -</v>
      </c>
      <c r="BH178" s="240">
        <f t="shared" si="110"/>
        <v>5000000</v>
      </c>
      <c r="BI178" s="236">
        <f t="shared" si="111"/>
        <v>0</v>
      </c>
      <c r="BJ178" s="236">
        <f t="shared" si="112"/>
        <v>0</v>
      </c>
      <c r="BK178" s="381">
        <f t="shared" si="113"/>
        <v>0</v>
      </c>
      <c r="BL178" s="277" t="str">
        <f t="shared" si="114"/>
        <v xml:space="preserve"> -</v>
      </c>
      <c r="BM178" s="451" t="s">
        <v>1342</v>
      </c>
      <c r="BN178" s="93" t="s">
        <v>1339</v>
      </c>
      <c r="BO178" s="96" t="s">
        <v>1957</v>
      </c>
    </row>
    <row r="179" spans="2:67" ht="30" customHeight="1">
      <c r="B179" s="649"/>
      <c r="C179" s="646"/>
      <c r="D179" s="707"/>
      <c r="E179" s="619"/>
      <c r="F179" s="626"/>
      <c r="G179" s="591"/>
      <c r="H179" s="591"/>
      <c r="I179" s="589"/>
      <c r="J179" s="622"/>
      <c r="K179" s="614"/>
      <c r="L179" s="23" t="s">
        <v>636</v>
      </c>
      <c r="M179" s="123" t="s">
        <v>1219</v>
      </c>
      <c r="N179" s="23" t="s">
        <v>1797</v>
      </c>
      <c r="O179" s="37">
        <v>0</v>
      </c>
      <c r="P179" s="79">
        <v>1</v>
      </c>
      <c r="Q179" s="79">
        <v>0</v>
      </c>
      <c r="R179" s="308">
        <f t="shared" si="99"/>
        <v>0</v>
      </c>
      <c r="S179" s="79">
        <v>0.2</v>
      </c>
      <c r="T179" s="308">
        <f t="shared" si="125"/>
        <v>0.2</v>
      </c>
      <c r="U179" s="79">
        <v>0.4</v>
      </c>
      <c r="V179" s="310">
        <f t="shared" si="126"/>
        <v>0.4</v>
      </c>
      <c r="W179" s="116">
        <v>0.4</v>
      </c>
      <c r="X179" s="317">
        <f t="shared" si="100"/>
        <v>0.4</v>
      </c>
      <c r="Y179" s="233">
        <v>0</v>
      </c>
      <c r="Z179" s="79">
        <v>0</v>
      </c>
      <c r="AA179" s="79">
        <v>0</v>
      </c>
      <c r="AB179" s="65">
        <v>0</v>
      </c>
      <c r="AC179" s="247" t="str">
        <f t="shared" si="89"/>
        <v xml:space="preserve"> -</v>
      </c>
      <c r="AD179" s="337" t="str">
        <f t="shared" si="90"/>
        <v xml:space="preserve"> -</v>
      </c>
      <c r="AE179" s="248">
        <f t="shared" si="91"/>
        <v>0</v>
      </c>
      <c r="AF179" s="337">
        <f t="shared" si="92"/>
        <v>0</v>
      </c>
      <c r="AG179" s="248">
        <f t="shared" si="93"/>
        <v>0</v>
      </c>
      <c r="AH179" s="337">
        <f t="shared" si="94"/>
        <v>0</v>
      </c>
      <c r="AI179" s="248">
        <f t="shared" si="95"/>
        <v>0</v>
      </c>
      <c r="AJ179" s="337">
        <f t="shared" si="96"/>
        <v>0</v>
      </c>
      <c r="AK179" s="503">
        <f t="shared" si="127"/>
        <v>0</v>
      </c>
      <c r="AL179" s="498">
        <f t="shared" si="97"/>
        <v>0</v>
      </c>
      <c r="AM179" s="493">
        <f t="shared" si="98"/>
        <v>0</v>
      </c>
      <c r="AN179" s="48">
        <v>0</v>
      </c>
      <c r="AO179" s="54">
        <v>0</v>
      </c>
      <c r="AP179" s="54">
        <v>0</v>
      </c>
      <c r="AQ179" s="116" t="str">
        <f t="shared" si="102"/>
        <v xml:space="preserve"> -</v>
      </c>
      <c r="AR179" s="277" t="str">
        <f t="shared" si="103"/>
        <v xml:space="preserve"> -</v>
      </c>
      <c r="AS179" s="49">
        <v>3000000</v>
      </c>
      <c r="AT179" s="54">
        <v>0</v>
      </c>
      <c r="AU179" s="54">
        <v>0</v>
      </c>
      <c r="AV179" s="116">
        <f t="shared" si="104"/>
        <v>0</v>
      </c>
      <c r="AW179" s="277" t="str">
        <f t="shared" si="105"/>
        <v xml:space="preserve"> -</v>
      </c>
      <c r="AX179" s="48">
        <v>0</v>
      </c>
      <c r="AY179" s="54">
        <v>0</v>
      </c>
      <c r="AZ179" s="54">
        <v>0</v>
      </c>
      <c r="BA179" s="116" t="str">
        <f t="shared" si="106"/>
        <v xml:space="preserve"> -</v>
      </c>
      <c r="BB179" s="277" t="str">
        <f t="shared" si="107"/>
        <v xml:space="preserve"> -</v>
      </c>
      <c r="BC179" s="49">
        <v>0</v>
      </c>
      <c r="BD179" s="54">
        <v>0</v>
      </c>
      <c r="BE179" s="54">
        <v>0</v>
      </c>
      <c r="BF179" s="116" t="str">
        <f t="shared" si="108"/>
        <v xml:space="preserve"> -</v>
      </c>
      <c r="BG179" s="277" t="str">
        <f t="shared" si="109"/>
        <v xml:space="preserve"> -</v>
      </c>
      <c r="BH179" s="240">
        <f t="shared" si="110"/>
        <v>3000000</v>
      </c>
      <c r="BI179" s="236">
        <f t="shared" si="111"/>
        <v>0</v>
      </c>
      <c r="BJ179" s="236">
        <f t="shared" si="112"/>
        <v>0</v>
      </c>
      <c r="BK179" s="381">
        <f t="shared" si="113"/>
        <v>0</v>
      </c>
      <c r="BL179" s="277" t="str">
        <f t="shared" si="114"/>
        <v xml:space="preserve"> -</v>
      </c>
      <c r="BM179" s="451" t="s">
        <v>1342</v>
      </c>
      <c r="BN179" s="93" t="s">
        <v>1259</v>
      </c>
      <c r="BO179" s="96" t="s">
        <v>1957</v>
      </c>
    </row>
    <row r="180" spans="2:67" ht="30" customHeight="1">
      <c r="B180" s="649"/>
      <c r="C180" s="646"/>
      <c r="D180" s="707"/>
      <c r="E180" s="619"/>
      <c r="F180" s="626"/>
      <c r="G180" s="591"/>
      <c r="H180" s="591"/>
      <c r="I180" s="589"/>
      <c r="J180" s="622"/>
      <c r="K180" s="614"/>
      <c r="L180" s="23" t="s">
        <v>637</v>
      </c>
      <c r="M180" s="123" t="s">
        <v>1219</v>
      </c>
      <c r="N180" s="23" t="s">
        <v>1798</v>
      </c>
      <c r="O180" s="37">
        <v>0</v>
      </c>
      <c r="P180" s="79">
        <v>1</v>
      </c>
      <c r="Q180" s="79">
        <v>0</v>
      </c>
      <c r="R180" s="308">
        <f t="shared" si="99"/>
        <v>0</v>
      </c>
      <c r="S180" s="79">
        <v>0</v>
      </c>
      <c r="T180" s="308">
        <f t="shared" si="125"/>
        <v>0</v>
      </c>
      <c r="U180" s="79">
        <v>0.5</v>
      </c>
      <c r="V180" s="310">
        <f t="shared" si="126"/>
        <v>0.5</v>
      </c>
      <c r="W180" s="116">
        <v>0.5</v>
      </c>
      <c r="X180" s="317">
        <f t="shared" si="100"/>
        <v>0.5</v>
      </c>
      <c r="Y180" s="233">
        <v>0</v>
      </c>
      <c r="Z180" s="79">
        <v>0</v>
      </c>
      <c r="AA180" s="79">
        <v>0</v>
      </c>
      <c r="AB180" s="65">
        <v>0</v>
      </c>
      <c r="AC180" s="247" t="str">
        <f t="shared" si="89"/>
        <v xml:space="preserve"> -</v>
      </c>
      <c r="AD180" s="337" t="str">
        <f t="shared" si="90"/>
        <v xml:space="preserve"> -</v>
      </c>
      <c r="AE180" s="248" t="str">
        <f t="shared" si="91"/>
        <v xml:space="preserve"> -</v>
      </c>
      <c r="AF180" s="337" t="str">
        <f t="shared" si="92"/>
        <v xml:space="preserve"> -</v>
      </c>
      <c r="AG180" s="248">
        <f t="shared" si="93"/>
        <v>0</v>
      </c>
      <c r="AH180" s="337">
        <f t="shared" si="94"/>
        <v>0</v>
      </c>
      <c r="AI180" s="248">
        <f t="shared" si="95"/>
        <v>0</v>
      </c>
      <c r="AJ180" s="337">
        <f t="shared" si="96"/>
        <v>0</v>
      </c>
      <c r="AK180" s="503">
        <f t="shared" si="127"/>
        <v>0</v>
      </c>
      <c r="AL180" s="498">
        <f t="shared" si="97"/>
        <v>0</v>
      </c>
      <c r="AM180" s="493">
        <f t="shared" si="98"/>
        <v>0</v>
      </c>
      <c r="AN180" s="48">
        <v>0</v>
      </c>
      <c r="AO180" s="54">
        <v>0</v>
      </c>
      <c r="AP180" s="54">
        <v>0</v>
      </c>
      <c r="AQ180" s="116" t="str">
        <f t="shared" si="102"/>
        <v xml:space="preserve"> -</v>
      </c>
      <c r="AR180" s="277" t="str">
        <f t="shared" si="103"/>
        <v xml:space="preserve"> -</v>
      </c>
      <c r="AS180" s="49">
        <v>0</v>
      </c>
      <c r="AT180" s="54">
        <v>0</v>
      </c>
      <c r="AU180" s="54">
        <v>0</v>
      </c>
      <c r="AV180" s="116" t="str">
        <f t="shared" si="104"/>
        <v xml:space="preserve"> -</v>
      </c>
      <c r="AW180" s="277" t="str">
        <f t="shared" si="105"/>
        <v xml:space="preserve"> -</v>
      </c>
      <c r="AX180" s="48">
        <v>0</v>
      </c>
      <c r="AY180" s="54">
        <v>0</v>
      </c>
      <c r="AZ180" s="54">
        <v>0</v>
      </c>
      <c r="BA180" s="116" t="str">
        <f t="shared" si="106"/>
        <v xml:space="preserve"> -</v>
      </c>
      <c r="BB180" s="277" t="str">
        <f t="shared" si="107"/>
        <v xml:space="preserve"> -</v>
      </c>
      <c r="BC180" s="49">
        <v>0</v>
      </c>
      <c r="BD180" s="54">
        <v>0</v>
      </c>
      <c r="BE180" s="54">
        <v>0</v>
      </c>
      <c r="BF180" s="116" t="str">
        <f t="shared" si="108"/>
        <v xml:space="preserve"> -</v>
      </c>
      <c r="BG180" s="277" t="str">
        <f t="shared" si="109"/>
        <v xml:space="preserve"> -</v>
      </c>
      <c r="BH180" s="240">
        <f t="shared" si="110"/>
        <v>0</v>
      </c>
      <c r="BI180" s="236">
        <f t="shared" si="111"/>
        <v>0</v>
      </c>
      <c r="BJ180" s="236">
        <f t="shared" si="112"/>
        <v>0</v>
      </c>
      <c r="BK180" s="381" t="str">
        <f t="shared" si="113"/>
        <v xml:space="preserve"> -</v>
      </c>
      <c r="BL180" s="277" t="str">
        <f t="shared" si="114"/>
        <v xml:space="preserve"> -</v>
      </c>
      <c r="BM180" s="451" t="s">
        <v>1342</v>
      </c>
      <c r="BN180" s="93" t="s">
        <v>1259</v>
      </c>
      <c r="BO180" s="96" t="s">
        <v>1957</v>
      </c>
    </row>
    <row r="181" spans="2:67" ht="30" customHeight="1">
      <c r="B181" s="649"/>
      <c r="C181" s="646"/>
      <c r="D181" s="707"/>
      <c r="E181" s="619"/>
      <c r="F181" s="626"/>
      <c r="G181" s="591"/>
      <c r="H181" s="591"/>
      <c r="I181" s="589"/>
      <c r="J181" s="622"/>
      <c r="K181" s="614"/>
      <c r="L181" s="23" t="s">
        <v>638</v>
      </c>
      <c r="M181" s="123" t="s">
        <v>1219</v>
      </c>
      <c r="N181" s="23" t="s">
        <v>1799</v>
      </c>
      <c r="O181" s="37">
        <v>0.2</v>
      </c>
      <c r="P181" s="79">
        <v>1</v>
      </c>
      <c r="Q181" s="79">
        <v>0</v>
      </c>
      <c r="R181" s="308">
        <f t="shared" si="99"/>
        <v>0</v>
      </c>
      <c r="S181" s="79">
        <v>0.2</v>
      </c>
      <c r="T181" s="308">
        <f t="shared" si="125"/>
        <v>0.2</v>
      </c>
      <c r="U181" s="79">
        <v>0.4</v>
      </c>
      <c r="V181" s="310">
        <f t="shared" si="126"/>
        <v>0.4</v>
      </c>
      <c r="W181" s="116">
        <v>0.4</v>
      </c>
      <c r="X181" s="317">
        <f t="shared" si="100"/>
        <v>0.4</v>
      </c>
      <c r="Y181" s="233">
        <v>0</v>
      </c>
      <c r="Z181" s="79">
        <v>0</v>
      </c>
      <c r="AA181" s="79">
        <v>0</v>
      </c>
      <c r="AB181" s="65">
        <v>0</v>
      </c>
      <c r="AC181" s="247" t="str">
        <f t="shared" si="89"/>
        <v xml:space="preserve"> -</v>
      </c>
      <c r="AD181" s="337" t="str">
        <f t="shared" si="90"/>
        <v xml:space="preserve"> -</v>
      </c>
      <c r="AE181" s="248">
        <f t="shared" si="91"/>
        <v>0</v>
      </c>
      <c r="AF181" s="337">
        <f t="shared" si="92"/>
        <v>0</v>
      </c>
      <c r="AG181" s="248">
        <f t="shared" si="93"/>
        <v>0</v>
      </c>
      <c r="AH181" s="337">
        <f t="shared" si="94"/>
        <v>0</v>
      </c>
      <c r="AI181" s="248">
        <f t="shared" si="95"/>
        <v>0</v>
      </c>
      <c r="AJ181" s="337">
        <f t="shared" si="96"/>
        <v>0</v>
      </c>
      <c r="AK181" s="503">
        <f t="shared" si="127"/>
        <v>0</v>
      </c>
      <c r="AL181" s="498">
        <f t="shared" si="97"/>
        <v>0</v>
      </c>
      <c r="AM181" s="493">
        <f t="shared" si="98"/>
        <v>0</v>
      </c>
      <c r="AN181" s="48">
        <v>0</v>
      </c>
      <c r="AO181" s="54">
        <v>0</v>
      </c>
      <c r="AP181" s="54">
        <v>0</v>
      </c>
      <c r="AQ181" s="116" t="str">
        <f t="shared" si="102"/>
        <v xml:space="preserve"> -</v>
      </c>
      <c r="AR181" s="277" t="str">
        <f t="shared" si="103"/>
        <v xml:space="preserve"> -</v>
      </c>
      <c r="AS181" s="49">
        <v>7500000</v>
      </c>
      <c r="AT181" s="54">
        <v>0</v>
      </c>
      <c r="AU181" s="54">
        <v>0</v>
      </c>
      <c r="AV181" s="116">
        <f t="shared" si="104"/>
        <v>0</v>
      </c>
      <c r="AW181" s="277" t="str">
        <f t="shared" si="105"/>
        <v xml:space="preserve"> -</v>
      </c>
      <c r="AX181" s="48">
        <v>0</v>
      </c>
      <c r="AY181" s="54">
        <v>0</v>
      </c>
      <c r="AZ181" s="54">
        <v>0</v>
      </c>
      <c r="BA181" s="116" t="str">
        <f t="shared" si="106"/>
        <v xml:space="preserve"> -</v>
      </c>
      <c r="BB181" s="277" t="str">
        <f t="shared" si="107"/>
        <v xml:space="preserve"> -</v>
      </c>
      <c r="BC181" s="49">
        <v>0</v>
      </c>
      <c r="BD181" s="54">
        <v>0</v>
      </c>
      <c r="BE181" s="54">
        <v>0</v>
      </c>
      <c r="BF181" s="116" t="str">
        <f t="shared" si="108"/>
        <v xml:space="preserve"> -</v>
      </c>
      <c r="BG181" s="277" t="str">
        <f t="shared" si="109"/>
        <v xml:space="preserve"> -</v>
      </c>
      <c r="BH181" s="240">
        <f t="shared" si="110"/>
        <v>7500000</v>
      </c>
      <c r="BI181" s="236">
        <f t="shared" si="111"/>
        <v>0</v>
      </c>
      <c r="BJ181" s="236">
        <f t="shared" si="112"/>
        <v>0</v>
      </c>
      <c r="BK181" s="381">
        <f t="shared" si="113"/>
        <v>0</v>
      </c>
      <c r="BL181" s="277" t="str">
        <f t="shared" si="114"/>
        <v xml:space="preserve"> -</v>
      </c>
      <c r="BM181" s="451" t="s">
        <v>1342</v>
      </c>
      <c r="BN181" s="93" t="s">
        <v>1259</v>
      </c>
      <c r="BO181" s="96" t="s">
        <v>1957</v>
      </c>
    </row>
    <row r="182" spans="2:67" ht="30" customHeight="1">
      <c r="B182" s="649"/>
      <c r="C182" s="646"/>
      <c r="D182" s="707"/>
      <c r="E182" s="619"/>
      <c r="F182" s="626"/>
      <c r="G182" s="591"/>
      <c r="H182" s="591"/>
      <c r="I182" s="589"/>
      <c r="J182" s="622"/>
      <c r="K182" s="614"/>
      <c r="L182" s="23" t="s">
        <v>639</v>
      </c>
      <c r="M182" s="123" t="s">
        <v>1219</v>
      </c>
      <c r="N182" s="23" t="s">
        <v>1800</v>
      </c>
      <c r="O182" s="37">
        <v>0</v>
      </c>
      <c r="P182" s="79">
        <v>1</v>
      </c>
      <c r="Q182" s="79">
        <v>0</v>
      </c>
      <c r="R182" s="308">
        <f t="shared" si="99"/>
        <v>0</v>
      </c>
      <c r="S182" s="79">
        <v>0.2</v>
      </c>
      <c r="T182" s="308">
        <f t="shared" si="125"/>
        <v>0.2</v>
      </c>
      <c r="U182" s="79">
        <v>0.4</v>
      </c>
      <c r="V182" s="310">
        <f t="shared" si="126"/>
        <v>0.4</v>
      </c>
      <c r="W182" s="116">
        <v>0.4</v>
      </c>
      <c r="X182" s="317">
        <f t="shared" si="100"/>
        <v>0.4</v>
      </c>
      <c r="Y182" s="233">
        <v>0</v>
      </c>
      <c r="Z182" s="79">
        <v>0</v>
      </c>
      <c r="AA182" s="79">
        <v>0</v>
      </c>
      <c r="AB182" s="65">
        <v>0</v>
      </c>
      <c r="AC182" s="247" t="str">
        <f t="shared" si="89"/>
        <v xml:space="preserve"> -</v>
      </c>
      <c r="AD182" s="337" t="str">
        <f t="shared" si="90"/>
        <v xml:space="preserve"> -</v>
      </c>
      <c r="AE182" s="248">
        <f t="shared" si="91"/>
        <v>0</v>
      </c>
      <c r="AF182" s="337">
        <f t="shared" si="92"/>
        <v>0</v>
      </c>
      <c r="AG182" s="248">
        <f t="shared" si="93"/>
        <v>0</v>
      </c>
      <c r="AH182" s="337">
        <f t="shared" si="94"/>
        <v>0</v>
      </c>
      <c r="AI182" s="248">
        <f t="shared" si="95"/>
        <v>0</v>
      </c>
      <c r="AJ182" s="337">
        <f t="shared" si="96"/>
        <v>0</v>
      </c>
      <c r="AK182" s="503">
        <f t="shared" si="127"/>
        <v>0</v>
      </c>
      <c r="AL182" s="498">
        <f t="shared" si="97"/>
        <v>0</v>
      </c>
      <c r="AM182" s="493">
        <f t="shared" si="98"/>
        <v>0</v>
      </c>
      <c r="AN182" s="48">
        <v>0</v>
      </c>
      <c r="AO182" s="54">
        <v>0</v>
      </c>
      <c r="AP182" s="54">
        <v>0</v>
      </c>
      <c r="AQ182" s="116" t="str">
        <f t="shared" si="102"/>
        <v xml:space="preserve"> -</v>
      </c>
      <c r="AR182" s="277" t="str">
        <f t="shared" si="103"/>
        <v xml:space="preserve"> -</v>
      </c>
      <c r="AS182" s="49">
        <v>3150000</v>
      </c>
      <c r="AT182" s="54">
        <v>0</v>
      </c>
      <c r="AU182" s="54">
        <v>0</v>
      </c>
      <c r="AV182" s="116">
        <f t="shared" si="104"/>
        <v>0</v>
      </c>
      <c r="AW182" s="277" t="str">
        <f t="shared" si="105"/>
        <v xml:space="preserve"> -</v>
      </c>
      <c r="AX182" s="48">
        <v>0</v>
      </c>
      <c r="AY182" s="54">
        <v>0</v>
      </c>
      <c r="AZ182" s="54">
        <v>0</v>
      </c>
      <c r="BA182" s="116" t="str">
        <f t="shared" si="106"/>
        <v xml:space="preserve"> -</v>
      </c>
      <c r="BB182" s="277" t="str">
        <f t="shared" si="107"/>
        <v xml:space="preserve"> -</v>
      </c>
      <c r="BC182" s="49">
        <v>0</v>
      </c>
      <c r="BD182" s="54">
        <v>0</v>
      </c>
      <c r="BE182" s="54">
        <v>0</v>
      </c>
      <c r="BF182" s="116" t="str">
        <f t="shared" si="108"/>
        <v xml:space="preserve"> -</v>
      </c>
      <c r="BG182" s="277" t="str">
        <f t="shared" si="109"/>
        <v xml:space="preserve"> -</v>
      </c>
      <c r="BH182" s="240">
        <f t="shared" si="110"/>
        <v>3150000</v>
      </c>
      <c r="BI182" s="236">
        <f t="shared" si="111"/>
        <v>0</v>
      </c>
      <c r="BJ182" s="236">
        <f t="shared" si="112"/>
        <v>0</v>
      </c>
      <c r="BK182" s="381">
        <f t="shared" si="113"/>
        <v>0</v>
      </c>
      <c r="BL182" s="277" t="str">
        <f t="shared" si="114"/>
        <v xml:space="preserve"> -</v>
      </c>
      <c r="BM182" s="451" t="s">
        <v>1342</v>
      </c>
      <c r="BN182" s="93" t="s">
        <v>1259</v>
      </c>
      <c r="BO182" s="96" t="s">
        <v>1957</v>
      </c>
    </row>
    <row r="183" spans="2:67" ht="30" customHeight="1">
      <c r="B183" s="649"/>
      <c r="C183" s="646"/>
      <c r="D183" s="707"/>
      <c r="E183" s="619"/>
      <c r="F183" s="626"/>
      <c r="G183" s="591"/>
      <c r="H183" s="591"/>
      <c r="I183" s="589"/>
      <c r="J183" s="622"/>
      <c r="K183" s="614"/>
      <c r="L183" s="23" t="s">
        <v>640</v>
      </c>
      <c r="M183" s="123" t="s">
        <v>1219</v>
      </c>
      <c r="N183" s="23" t="s">
        <v>1801</v>
      </c>
      <c r="O183" s="37">
        <v>0</v>
      </c>
      <c r="P183" s="79">
        <v>1</v>
      </c>
      <c r="Q183" s="79">
        <v>0</v>
      </c>
      <c r="R183" s="308">
        <f t="shared" si="99"/>
        <v>0</v>
      </c>
      <c r="S183" s="79">
        <v>0.2</v>
      </c>
      <c r="T183" s="308">
        <f t="shared" si="125"/>
        <v>0.2</v>
      </c>
      <c r="U183" s="79">
        <v>0.4</v>
      </c>
      <c r="V183" s="310">
        <f t="shared" si="126"/>
        <v>0.4</v>
      </c>
      <c r="W183" s="116">
        <v>0.4</v>
      </c>
      <c r="X183" s="317">
        <f t="shared" si="100"/>
        <v>0.4</v>
      </c>
      <c r="Y183" s="233">
        <v>0</v>
      </c>
      <c r="Z183" s="79">
        <v>0</v>
      </c>
      <c r="AA183" s="79">
        <v>0</v>
      </c>
      <c r="AB183" s="65">
        <v>0</v>
      </c>
      <c r="AC183" s="247" t="str">
        <f t="shared" si="89"/>
        <v xml:space="preserve"> -</v>
      </c>
      <c r="AD183" s="337" t="str">
        <f t="shared" si="90"/>
        <v xml:space="preserve"> -</v>
      </c>
      <c r="AE183" s="248">
        <f t="shared" si="91"/>
        <v>0</v>
      </c>
      <c r="AF183" s="337">
        <f t="shared" si="92"/>
        <v>0</v>
      </c>
      <c r="AG183" s="248">
        <f t="shared" si="93"/>
        <v>0</v>
      </c>
      <c r="AH183" s="337">
        <f t="shared" si="94"/>
        <v>0</v>
      </c>
      <c r="AI183" s="248">
        <f t="shared" si="95"/>
        <v>0</v>
      </c>
      <c r="AJ183" s="337">
        <f t="shared" si="96"/>
        <v>0</v>
      </c>
      <c r="AK183" s="503">
        <f t="shared" si="127"/>
        <v>0</v>
      </c>
      <c r="AL183" s="498">
        <f t="shared" si="97"/>
        <v>0</v>
      </c>
      <c r="AM183" s="493">
        <f t="shared" si="98"/>
        <v>0</v>
      </c>
      <c r="AN183" s="48">
        <v>0</v>
      </c>
      <c r="AO183" s="54">
        <v>0</v>
      </c>
      <c r="AP183" s="54">
        <v>0</v>
      </c>
      <c r="AQ183" s="116" t="str">
        <f t="shared" si="102"/>
        <v xml:space="preserve"> -</v>
      </c>
      <c r="AR183" s="277" t="str">
        <f t="shared" si="103"/>
        <v xml:space="preserve"> -</v>
      </c>
      <c r="AS183" s="49">
        <v>3000000</v>
      </c>
      <c r="AT183" s="54">
        <v>0</v>
      </c>
      <c r="AU183" s="54">
        <v>0</v>
      </c>
      <c r="AV183" s="116">
        <f t="shared" si="104"/>
        <v>0</v>
      </c>
      <c r="AW183" s="277" t="str">
        <f t="shared" si="105"/>
        <v xml:space="preserve"> -</v>
      </c>
      <c r="AX183" s="48">
        <v>0</v>
      </c>
      <c r="AY183" s="54">
        <v>0</v>
      </c>
      <c r="AZ183" s="54">
        <v>0</v>
      </c>
      <c r="BA183" s="116" t="str">
        <f t="shared" si="106"/>
        <v xml:space="preserve"> -</v>
      </c>
      <c r="BB183" s="277" t="str">
        <f t="shared" si="107"/>
        <v xml:space="preserve"> -</v>
      </c>
      <c r="BC183" s="49">
        <v>0</v>
      </c>
      <c r="BD183" s="54">
        <v>0</v>
      </c>
      <c r="BE183" s="54">
        <v>0</v>
      </c>
      <c r="BF183" s="116" t="str">
        <f t="shared" si="108"/>
        <v xml:space="preserve"> -</v>
      </c>
      <c r="BG183" s="277" t="str">
        <f t="shared" si="109"/>
        <v xml:space="preserve"> -</v>
      </c>
      <c r="BH183" s="240">
        <f t="shared" si="110"/>
        <v>3000000</v>
      </c>
      <c r="BI183" s="236">
        <f t="shared" si="111"/>
        <v>0</v>
      </c>
      <c r="BJ183" s="236">
        <f t="shared" si="112"/>
        <v>0</v>
      </c>
      <c r="BK183" s="381">
        <f t="shared" si="113"/>
        <v>0</v>
      </c>
      <c r="BL183" s="277" t="str">
        <f t="shared" si="114"/>
        <v xml:space="preserve"> -</v>
      </c>
      <c r="BM183" s="451" t="s">
        <v>1342</v>
      </c>
      <c r="BN183" s="93" t="s">
        <v>1339</v>
      </c>
      <c r="BO183" s="96" t="s">
        <v>1957</v>
      </c>
    </row>
    <row r="184" spans="2:67" ht="30" customHeight="1">
      <c r="B184" s="649"/>
      <c r="C184" s="646"/>
      <c r="D184" s="707"/>
      <c r="E184" s="619"/>
      <c r="F184" s="626"/>
      <c r="G184" s="591"/>
      <c r="H184" s="591"/>
      <c r="I184" s="589"/>
      <c r="J184" s="622"/>
      <c r="K184" s="614"/>
      <c r="L184" s="23" t="s">
        <v>641</v>
      </c>
      <c r="M184" s="123">
        <v>2210981</v>
      </c>
      <c r="N184" s="23" t="s">
        <v>1802</v>
      </c>
      <c r="O184" s="34">
        <v>4</v>
      </c>
      <c r="P184" s="54">
        <v>4</v>
      </c>
      <c r="Q184" s="54">
        <v>4</v>
      </c>
      <c r="R184" s="308">
        <v>0.25</v>
      </c>
      <c r="S184" s="54">
        <v>4</v>
      </c>
      <c r="T184" s="308">
        <v>0.25</v>
      </c>
      <c r="U184" s="54">
        <v>4</v>
      </c>
      <c r="V184" s="310">
        <v>0.25</v>
      </c>
      <c r="W184" s="41">
        <v>4</v>
      </c>
      <c r="X184" s="317">
        <v>0.25</v>
      </c>
      <c r="Y184" s="48">
        <v>3</v>
      </c>
      <c r="Z184" s="54">
        <v>1</v>
      </c>
      <c r="AA184" s="54">
        <v>0</v>
      </c>
      <c r="AB184" s="43">
        <v>0</v>
      </c>
      <c r="AC184" s="247">
        <f t="shared" si="89"/>
        <v>0.75</v>
      </c>
      <c r="AD184" s="337">
        <f t="shared" si="90"/>
        <v>0.75</v>
      </c>
      <c r="AE184" s="248">
        <f t="shared" si="91"/>
        <v>0.25</v>
      </c>
      <c r="AF184" s="337">
        <f t="shared" si="92"/>
        <v>0.25</v>
      </c>
      <c r="AG184" s="248">
        <f t="shared" si="93"/>
        <v>0</v>
      </c>
      <c r="AH184" s="337">
        <f t="shared" si="94"/>
        <v>0</v>
      </c>
      <c r="AI184" s="248">
        <f t="shared" si="95"/>
        <v>0</v>
      </c>
      <c r="AJ184" s="337">
        <f t="shared" si="96"/>
        <v>0</v>
      </c>
      <c r="AK184" s="503">
        <f t="shared" si="115"/>
        <v>0.25</v>
      </c>
      <c r="AL184" s="498">
        <f t="shared" si="97"/>
        <v>0.25</v>
      </c>
      <c r="AM184" s="493">
        <f t="shared" si="98"/>
        <v>0.25</v>
      </c>
      <c r="AN184" s="48">
        <v>690000</v>
      </c>
      <c r="AO184" s="54">
        <v>679882</v>
      </c>
      <c r="AP184" s="54">
        <v>0</v>
      </c>
      <c r="AQ184" s="116">
        <f t="shared" si="102"/>
        <v>0.98533623188405794</v>
      </c>
      <c r="AR184" s="277" t="str">
        <f t="shared" si="103"/>
        <v xml:space="preserve"> -</v>
      </c>
      <c r="AS184" s="49">
        <v>943200</v>
      </c>
      <c r="AT184" s="54">
        <v>295514</v>
      </c>
      <c r="AU184" s="54">
        <v>0</v>
      </c>
      <c r="AV184" s="116">
        <f t="shared" si="104"/>
        <v>0.31331000848176421</v>
      </c>
      <c r="AW184" s="277" t="str">
        <f t="shared" si="105"/>
        <v xml:space="preserve"> -</v>
      </c>
      <c r="AX184" s="48">
        <v>650000</v>
      </c>
      <c r="AY184" s="54">
        <v>0</v>
      </c>
      <c r="AZ184" s="54">
        <v>0</v>
      </c>
      <c r="BA184" s="116">
        <f t="shared" si="106"/>
        <v>0</v>
      </c>
      <c r="BB184" s="277" t="str">
        <f t="shared" si="107"/>
        <v xml:space="preserve"> -</v>
      </c>
      <c r="BC184" s="49">
        <v>650000</v>
      </c>
      <c r="BD184" s="54">
        <v>0</v>
      </c>
      <c r="BE184" s="54">
        <v>0</v>
      </c>
      <c r="BF184" s="116">
        <f t="shared" si="108"/>
        <v>0</v>
      </c>
      <c r="BG184" s="277" t="str">
        <f t="shared" si="109"/>
        <v xml:space="preserve"> -</v>
      </c>
      <c r="BH184" s="240">
        <f t="shared" si="110"/>
        <v>2933200</v>
      </c>
      <c r="BI184" s="236">
        <f t="shared" si="111"/>
        <v>975396</v>
      </c>
      <c r="BJ184" s="236">
        <f t="shared" si="112"/>
        <v>0</v>
      </c>
      <c r="BK184" s="381">
        <f t="shared" si="113"/>
        <v>0.33253647893086047</v>
      </c>
      <c r="BL184" s="277" t="str">
        <f t="shared" si="114"/>
        <v xml:space="preserve"> -</v>
      </c>
      <c r="BM184" s="451" t="s">
        <v>1342</v>
      </c>
      <c r="BN184" s="93" t="s">
        <v>1339</v>
      </c>
      <c r="BO184" s="96" t="s">
        <v>1952</v>
      </c>
    </row>
    <row r="185" spans="2:67" ht="30" customHeight="1">
      <c r="B185" s="649"/>
      <c r="C185" s="646"/>
      <c r="D185" s="707"/>
      <c r="E185" s="619"/>
      <c r="F185" s="626"/>
      <c r="G185" s="591"/>
      <c r="H185" s="591"/>
      <c r="I185" s="589"/>
      <c r="J185" s="622"/>
      <c r="K185" s="614"/>
      <c r="L185" s="23" t="s">
        <v>642</v>
      </c>
      <c r="M185" s="123" t="s">
        <v>1219</v>
      </c>
      <c r="N185" s="23" t="s">
        <v>1803</v>
      </c>
      <c r="O185" s="34">
        <v>0</v>
      </c>
      <c r="P185" s="54">
        <v>4</v>
      </c>
      <c r="Q185" s="54">
        <v>0</v>
      </c>
      <c r="R185" s="308">
        <f t="shared" si="99"/>
        <v>0</v>
      </c>
      <c r="S185" s="54">
        <v>4</v>
      </c>
      <c r="T185" s="308">
        <f>+S185/P185</f>
        <v>1</v>
      </c>
      <c r="U185" s="54">
        <v>0</v>
      </c>
      <c r="V185" s="310">
        <f>+U185/P185</f>
        <v>0</v>
      </c>
      <c r="W185" s="41">
        <v>0</v>
      </c>
      <c r="X185" s="317">
        <f t="shared" si="100"/>
        <v>0</v>
      </c>
      <c r="Y185" s="48">
        <v>0.3</v>
      </c>
      <c r="Z185" s="54">
        <v>0</v>
      </c>
      <c r="AA185" s="54">
        <v>0</v>
      </c>
      <c r="AB185" s="43">
        <v>0</v>
      </c>
      <c r="AC185" s="247" t="str">
        <f t="shared" si="89"/>
        <v xml:space="preserve"> -</v>
      </c>
      <c r="AD185" s="337" t="str">
        <f t="shared" si="90"/>
        <v xml:space="preserve"> -</v>
      </c>
      <c r="AE185" s="248">
        <f t="shared" si="91"/>
        <v>0</v>
      </c>
      <c r="AF185" s="337">
        <f t="shared" si="92"/>
        <v>0</v>
      </c>
      <c r="AG185" s="248" t="str">
        <f t="shared" si="93"/>
        <v xml:space="preserve"> -</v>
      </c>
      <c r="AH185" s="337" t="str">
        <f t="shared" si="94"/>
        <v xml:space="preserve"> -</v>
      </c>
      <c r="AI185" s="248" t="str">
        <f t="shared" si="95"/>
        <v xml:space="preserve"> -</v>
      </c>
      <c r="AJ185" s="337" t="str">
        <f t="shared" si="96"/>
        <v xml:space="preserve"> -</v>
      </c>
      <c r="AK185" s="503">
        <f t="shared" si="127"/>
        <v>7.4999999999999997E-2</v>
      </c>
      <c r="AL185" s="498">
        <f t="shared" si="97"/>
        <v>7.4999999999999997E-2</v>
      </c>
      <c r="AM185" s="493">
        <f t="shared" si="98"/>
        <v>7.4999999999999997E-2</v>
      </c>
      <c r="AN185" s="48">
        <v>0</v>
      </c>
      <c r="AO185" s="54">
        <v>0</v>
      </c>
      <c r="AP185" s="54">
        <v>0</v>
      </c>
      <c r="AQ185" s="116" t="str">
        <f t="shared" si="102"/>
        <v xml:space="preserve"> -</v>
      </c>
      <c r="AR185" s="277" t="str">
        <f t="shared" si="103"/>
        <v xml:space="preserve"> -</v>
      </c>
      <c r="AS185" s="49">
        <v>56800</v>
      </c>
      <c r="AT185" s="54">
        <v>0</v>
      </c>
      <c r="AU185" s="54">
        <v>0</v>
      </c>
      <c r="AV185" s="116">
        <f t="shared" si="104"/>
        <v>0</v>
      </c>
      <c r="AW185" s="277" t="str">
        <f t="shared" si="105"/>
        <v xml:space="preserve"> -</v>
      </c>
      <c r="AX185" s="48">
        <v>0</v>
      </c>
      <c r="AY185" s="54">
        <v>0</v>
      </c>
      <c r="AZ185" s="54">
        <v>0</v>
      </c>
      <c r="BA185" s="116" t="str">
        <f t="shared" si="106"/>
        <v xml:space="preserve"> -</v>
      </c>
      <c r="BB185" s="277" t="str">
        <f t="shared" si="107"/>
        <v xml:space="preserve"> -</v>
      </c>
      <c r="BC185" s="49">
        <v>0</v>
      </c>
      <c r="BD185" s="54">
        <v>0</v>
      </c>
      <c r="BE185" s="54">
        <v>0</v>
      </c>
      <c r="BF185" s="116" t="str">
        <f t="shared" si="108"/>
        <v xml:space="preserve"> -</v>
      </c>
      <c r="BG185" s="277" t="str">
        <f t="shared" si="109"/>
        <v xml:space="preserve"> -</v>
      </c>
      <c r="BH185" s="240">
        <f t="shared" si="110"/>
        <v>56800</v>
      </c>
      <c r="BI185" s="236">
        <f t="shared" si="111"/>
        <v>0</v>
      </c>
      <c r="BJ185" s="236">
        <f t="shared" si="112"/>
        <v>0</v>
      </c>
      <c r="BK185" s="381">
        <f t="shared" si="113"/>
        <v>0</v>
      </c>
      <c r="BL185" s="277" t="str">
        <f t="shared" si="114"/>
        <v xml:space="preserve"> -</v>
      </c>
      <c r="BM185" s="451" t="s">
        <v>1342</v>
      </c>
      <c r="BN185" s="93" t="s">
        <v>1339</v>
      </c>
      <c r="BO185" s="96" t="s">
        <v>1952</v>
      </c>
    </row>
    <row r="186" spans="2:67" ht="30" customHeight="1">
      <c r="B186" s="649"/>
      <c r="C186" s="646"/>
      <c r="D186" s="707"/>
      <c r="E186" s="619"/>
      <c r="F186" s="626"/>
      <c r="G186" s="591"/>
      <c r="H186" s="591"/>
      <c r="I186" s="589"/>
      <c r="J186" s="622"/>
      <c r="K186" s="614"/>
      <c r="L186" s="23" t="s">
        <v>643</v>
      </c>
      <c r="M186" s="123">
        <v>2210839</v>
      </c>
      <c r="N186" s="23" t="s">
        <v>1804</v>
      </c>
      <c r="O186" s="34">
        <v>10425</v>
      </c>
      <c r="P186" s="54">
        <v>1700</v>
      </c>
      <c r="Q186" s="54">
        <v>200</v>
      </c>
      <c r="R186" s="308">
        <f t="shared" si="99"/>
        <v>0.11764705882352941</v>
      </c>
      <c r="S186" s="54">
        <v>500</v>
      </c>
      <c r="T186" s="308">
        <f>+S186/P186</f>
        <v>0.29411764705882354</v>
      </c>
      <c r="U186" s="54">
        <v>500</v>
      </c>
      <c r="V186" s="310">
        <f>+U186/P186</f>
        <v>0.29411764705882354</v>
      </c>
      <c r="W186" s="41">
        <v>500</v>
      </c>
      <c r="X186" s="317">
        <f t="shared" si="100"/>
        <v>0.29411764705882354</v>
      </c>
      <c r="Y186" s="48">
        <v>900</v>
      </c>
      <c r="Z186" s="54">
        <v>76</v>
      </c>
      <c r="AA186" s="54">
        <v>0</v>
      </c>
      <c r="AB186" s="43">
        <v>0</v>
      </c>
      <c r="AC186" s="247">
        <f t="shared" si="89"/>
        <v>4.5</v>
      </c>
      <c r="AD186" s="337">
        <f t="shared" si="90"/>
        <v>1</v>
      </c>
      <c r="AE186" s="248">
        <f t="shared" si="91"/>
        <v>0.152</v>
      </c>
      <c r="AF186" s="337">
        <f t="shared" si="92"/>
        <v>0.152</v>
      </c>
      <c r="AG186" s="248">
        <f t="shared" si="93"/>
        <v>0</v>
      </c>
      <c r="AH186" s="337">
        <f t="shared" si="94"/>
        <v>0</v>
      </c>
      <c r="AI186" s="248">
        <f t="shared" si="95"/>
        <v>0</v>
      </c>
      <c r="AJ186" s="337">
        <f t="shared" si="96"/>
        <v>0</v>
      </c>
      <c r="AK186" s="503">
        <f t="shared" si="127"/>
        <v>0.57411764705882351</v>
      </c>
      <c r="AL186" s="498">
        <f t="shared" si="97"/>
        <v>0.57411764705882351</v>
      </c>
      <c r="AM186" s="493">
        <f t="shared" si="98"/>
        <v>0.57411764705882351</v>
      </c>
      <c r="AN186" s="48">
        <v>500000</v>
      </c>
      <c r="AO186" s="54">
        <v>488873</v>
      </c>
      <c r="AP186" s="54">
        <v>0</v>
      </c>
      <c r="AQ186" s="116">
        <f t="shared" si="102"/>
        <v>0.977746</v>
      </c>
      <c r="AR186" s="277" t="str">
        <f t="shared" si="103"/>
        <v xml:space="preserve"> -</v>
      </c>
      <c r="AS186" s="49">
        <v>500000</v>
      </c>
      <c r="AT186" s="54">
        <v>332333</v>
      </c>
      <c r="AU186" s="54">
        <v>0</v>
      </c>
      <c r="AV186" s="116">
        <f t="shared" si="104"/>
        <v>0.66466599999999998</v>
      </c>
      <c r="AW186" s="277" t="str">
        <f t="shared" si="105"/>
        <v xml:space="preserve"> -</v>
      </c>
      <c r="AX186" s="48">
        <v>500000</v>
      </c>
      <c r="AY186" s="54">
        <v>0</v>
      </c>
      <c r="AZ186" s="54">
        <v>0</v>
      </c>
      <c r="BA186" s="116">
        <f t="shared" si="106"/>
        <v>0</v>
      </c>
      <c r="BB186" s="277" t="str">
        <f t="shared" si="107"/>
        <v xml:space="preserve"> -</v>
      </c>
      <c r="BC186" s="49">
        <v>500000</v>
      </c>
      <c r="BD186" s="54">
        <v>0</v>
      </c>
      <c r="BE186" s="54">
        <v>0</v>
      </c>
      <c r="BF186" s="116">
        <f t="shared" si="108"/>
        <v>0</v>
      </c>
      <c r="BG186" s="277" t="str">
        <f t="shared" si="109"/>
        <v xml:space="preserve"> -</v>
      </c>
      <c r="BH186" s="240">
        <f t="shared" si="110"/>
        <v>2000000</v>
      </c>
      <c r="BI186" s="236">
        <f t="shared" si="111"/>
        <v>821206</v>
      </c>
      <c r="BJ186" s="236">
        <f t="shared" si="112"/>
        <v>0</v>
      </c>
      <c r="BK186" s="381">
        <f t="shared" si="113"/>
        <v>0.410603</v>
      </c>
      <c r="BL186" s="277" t="str">
        <f t="shared" si="114"/>
        <v xml:space="preserve"> -</v>
      </c>
      <c r="BM186" s="451" t="s">
        <v>1384</v>
      </c>
      <c r="BN186" s="93" t="s">
        <v>1255</v>
      </c>
      <c r="BO186" s="96" t="s">
        <v>1952</v>
      </c>
    </row>
    <row r="187" spans="2:67" ht="30" customHeight="1">
      <c r="B187" s="649"/>
      <c r="C187" s="646"/>
      <c r="D187" s="707"/>
      <c r="E187" s="619"/>
      <c r="F187" s="626"/>
      <c r="G187" s="591"/>
      <c r="H187" s="591"/>
      <c r="I187" s="589"/>
      <c r="J187" s="622"/>
      <c r="K187" s="614"/>
      <c r="L187" s="23" t="s">
        <v>644</v>
      </c>
      <c r="M187" s="123" t="s">
        <v>1219</v>
      </c>
      <c r="N187" s="23" t="s">
        <v>1805</v>
      </c>
      <c r="O187" s="34">
        <v>1</v>
      </c>
      <c r="P187" s="54">
        <v>1</v>
      </c>
      <c r="Q187" s="54">
        <v>0</v>
      </c>
      <c r="R187" s="308">
        <f t="shared" si="99"/>
        <v>0</v>
      </c>
      <c r="S187" s="54">
        <v>1</v>
      </c>
      <c r="T187" s="308">
        <f>+S187/P187</f>
        <v>1</v>
      </c>
      <c r="U187" s="54">
        <v>0</v>
      </c>
      <c r="V187" s="310">
        <f>+U187/P187</f>
        <v>0</v>
      </c>
      <c r="W187" s="41">
        <v>0</v>
      </c>
      <c r="X187" s="317">
        <f t="shared" si="100"/>
        <v>0</v>
      </c>
      <c r="Y187" s="48">
        <v>0</v>
      </c>
      <c r="Z187" s="54">
        <v>0</v>
      </c>
      <c r="AA187" s="54">
        <v>0</v>
      </c>
      <c r="AB187" s="43">
        <v>0</v>
      </c>
      <c r="AC187" s="247" t="str">
        <f t="shared" si="89"/>
        <v xml:space="preserve"> -</v>
      </c>
      <c r="AD187" s="337" t="str">
        <f t="shared" si="90"/>
        <v xml:space="preserve"> -</v>
      </c>
      <c r="AE187" s="248">
        <f t="shared" si="91"/>
        <v>0</v>
      </c>
      <c r="AF187" s="337">
        <f t="shared" si="92"/>
        <v>0</v>
      </c>
      <c r="AG187" s="248" t="str">
        <f t="shared" si="93"/>
        <v xml:space="preserve"> -</v>
      </c>
      <c r="AH187" s="337" t="str">
        <f t="shared" si="94"/>
        <v xml:space="preserve"> -</v>
      </c>
      <c r="AI187" s="248" t="str">
        <f t="shared" si="95"/>
        <v xml:space="preserve"> -</v>
      </c>
      <c r="AJ187" s="337" t="str">
        <f t="shared" si="96"/>
        <v xml:space="preserve"> -</v>
      </c>
      <c r="AK187" s="503">
        <f t="shared" si="127"/>
        <v>0</v>
      </c>
      <c r="AL187" s="498">
        <f t="shared" si="97"/>
        <v>0</v>
      </c>
      <c r="AM187" s="493">
        <f t="shared" si="98"/>
        <v>0</v>
      </c>
      <c r="AN187" s="48">
        <v>0</v>
      </c>
      <c r="AO187" s="54">
        <v>0</v>
      </c>
      <c r="AP187" s="54">
        <v>0</v>
      </c>
      <c r="AQ187" s="116" t="str">
        <f t="shared" si="102"/>
        <v xml:space="preserve"> -</v>
      </c>
      <c r="AR187" s="277" t="str">
        <f t="shared" si="103"/>
        <v xml:space="preserve"> -</v>
      </c>
      <c r="AS187" s="49">
        <v>0</v>
      </c>
      <c r="AT187" s="54">
        <v>0</v>
      </c>
      <c r="AU187" s="54">
        <v>0</v>
      </c>
      <c r="AV187" s="116" t="str">
        <f t="shared" si="104"/>
        <v xml:space="preserve"> -</v>
      </c>
      <c r="AW187" s="277" t="str">
        <f t="shared" si="105"/>
        <v xml:space="preserve"> -</v>
      </c>
      <c r="AX187" s="48">
        <v>0</v>
      </c>
      <c r="AY187" s="54">
        <v>0</v>
      </c>
      <c r="AZ187" s="54">
        <v>0</v>
      </c>
      <c r="BA187" s="116" t="str">
        <f t="shared" si="106"/>
        <v xml:space="preserve"> -</v>
      </c>
      <c r="BB187" s="277" t="str">
        <f t="shared" si="107"/>
        <v xml:space="preserve"> -</v>
      </c>
      <c r="BC187" s="49">
        <v>0</v>
      </c>
      <c r="BD187" s="54">
        <v>0</v>
      </c>
      <c r="BE187" s="54">
        <v>0</v>
      </c>
      <c r="BF187" s="116" t="str">
        <f t="shared" si="108"/>
        <v xml:space="preserve"> -</v>
      </c>
      <c r="BG187" s="277" t="str">
        <f t="shared" si="109"/>
        <v xml:space="preserve"> -</v>
      </c>
      <c r="BH187" s="240">
        <f t="shared" si="110"/>
        <v>0</v>
      </c>
      <c r="BI187" s="236">
        <f t="shared" si="111"/>
        <v>0</v>
      </c>
      <c r="BJ187" s="236">
        <f t="shared" si="112"/>
        <v>0</v>
      </c>
      <c r="BK187" s="381" t="str">
        <f t="shared" si="113"/>
        <v xml:space="preserve"> -</v>
      </c>
      <c r="BL187" s="277" t="str">
        <f t="shared" si="114"/>
        <v xml:space="preserve"> -</v>
      </c>
      <c r="BM187" s="451" t="s">
        <v>1342</v>
      </c>
      <c r="BN187" s="93" t="s">
        <v>1339</v>
      </c>
      <c r="BO187" s="96" t="s">
        <v>1957</v>
      </c>
    </row>
    <row r="188" spans="2:67" ht="30" customHeight="1">
      <c r="B188" s="649"/>
      <c r="C188" s="646"/>
      <c r="D188" s="707"/>
      <c r="E188" s="619"/>
      <c r="F188" s="626"/>
      <c r="G188" s="591"/>
      <c r="H188" s="591"/>
      <c r="I188" s="589"/>
      <c r="J188" s="622"/>
      <c r="K188" s="614"/>
      <c r="L188" s="23" t="s">
        <v>645</v>
      </c>
      <c r="M188" s="123" t="s">
        <v>1219</v>
      </c>
      <c r="N188" s="23" t="s">
        <v>1806</v>
      </c>
      <c r="O188" s="34">
        <v>0</v>
      </c>
      <c r="P188" s="54">
        <v>1</v>
      </c>
      <c r="Q188" s="54">
        <v>0</v>
      </c>
      <c r="R188" s="308">
        <f t="shared" si="99"/>
        <v>0</v>
      </c>
      <c r="S188" s="54">
        <v>0</v>
      </c>
      <c r="T188" s="308">
        <f>+S188/P188</f>
        <v>0</v>
      </c>
      <c r="U188" s="54">
        <v>1</v>
      </c>
      <c r="V188" s="310">
        <f>+U188/P188</f>
        <v>1</v>
      </c>
      <c r="W188" s="41">
        <v>0</v>
      </c>
      <c r="X188" s="317">
        <f t="shared" si="100"/>
        <v>0</v>
      </c>
      <c r="Y188" s="48">
        <v>0</v>
      </c>
      <c r="Z188" s="54">
        <v>0</v>
      </c>
      <c r="AA188" s="54">
        <v>0</v>
      </c>
      <c r="AB188" s="43">
        <v>0</v>
      </c>
      <c r="AC188" s="247" t="str">
        <f t="shared" si="89"/>
        <v xml:space="preserve"> -</v>
      </c>
      <c r="AD188" s="337" t="str">
        <f t="shared" si="90"/>
        <v xml:space="preserve"> -</v>
      </c>
      <c r="AE188" s="248" t="str">
        <f t="shared" si="91"/>
        <v xml:space="preserve"> -</v>
      </c>
      <c r="AF188" s="337" t="str">
        <f t="shared" si="92"/>
        <v xml:space="preserve"> -</v>
      </c>
      <c r="AG188" s="248">
        <f t="shared" si="93"/>
        <v>0</v>
      </c>
      <c r="AH188" s="337">
        <f t="shared" si="94"/>
        <v>0</v>
      </c>
      <c r="AI188" s="248" t="str">
        <f t="shared" si="95"/>
        <v xml:space="preserve"> -</v>
      </c>
      <c r="AJ188" s="337" t="str">
        <f t="shared" si="96"/>
        <v xml:space="preserve"> -</v>
      </c>
      <c r="AK188" s="503">
        <f t="shared" si="127"/>
        <v>0</v>
      </c>
      <c r="AL188" s="498">
        <f t="shared" si="97"/>
        <v>0</v>
      </c>
      <c r="AM188" s="493">
        <f t="shared" si="98"/>
        <v>0</v>
      </c>
      <c r="AN188" s="48">
        <v>0</v>
      </c>
      <c r="AO188" s="54">
        <v>0</v>
      </c>
      <c r="AP188" s="54">
        <v>0</v>
      </c>
      <c r="AQ188" s="116" t="str">
        <f t="shared" si="102"/>
        <v xml:space="preserve"> -</v>
      </c>
      <c r="AR188" s="277" t="str">
        <f t="shared" si="103"/>
        <v xml:space="preserve"> -</v>
      </c>
      <c r="AS188" s="49">
        <v>0</v>
      </c>
      <c r="AT188" s="54">
        <v>0</v>
      </c>
      <c r="AU188" s="54">
        <v>0</v>
      </c>
      <c r="AV188" s="116" t="str">
        <f t="shared" si="104"/>
        <v xml:space="preserve"> -</v>
      </c>
      <c r="AW188" s="277" t="str">
        <f t="shared" si="105"/>
        <v xml:space="preserve"> -</v>
      </c>
      <c r="AX188" s="48">
        <v>0</v>
      </c>
      <c r="AY188" s="54">
        <v>0</v>
      </c>
      <c r="AZ188" s="54">
        <v>0</v>
      </c>
      <c r="BA188" s="116" t="str">
        <f t="shared" si="106"/>
        <v xml:space="preserve"> -</v>
      </c>
      <c r="BB188" s="277" t="str">
        <f t="shared" si="107"/>
        <v xml:space="preserve"> -</v>
      </c>
      <c r="BC188" s="49">
        <v>0</v>
      </c>
      <c r="BD188" s="54">
        <v>0</v>
      </c>
      <c r="BE188" s="54">
        <v>0</v>
      </c>
      <c r="BF188" s="116" t="str">
        <f t="shared" si="108"/>
        <v xml:space="preserve"> -</v>
      </c>
      <c r="BG188" s="277" t="str">
        <f t="shared" si="109"/>
        <v xml:space="preserve"> -</v>
      </c>
      <c r="BH188" s="240">
        <f t="shared" si="110"/>
        <v>0</v>
      </c>
      <c r="BI188" s="236">
        <f t="shared" si="111"/>
        <v>0</v>
      </c>
      <c r="BJ188" s="236">
        <f t="shared" si="112"/>
        <v>0</v>
      </c>
      <c r="BK188" s="381" t="str">
        <f t="shared" si="113"/>
        <v xml:space="preserve"> -</v>
      </c>
      <c r="BL188" s="277" t="str">
        <f t="shared" si="114"/>
        <v xml:space="preserve"> -</v>
      </c>
      <c r="BM188" s="451" t="s">
        <v>1342</v>
      </c>
      <c r="BN188" s="195" t="s">
        <v>1276</v>
      </c>
      <c r="BO188" s="96" t="s">
        <v>95</v>
      </c>
    </row>
    <row r="189" spans="2:67" ht="45.75" customHeight="1" thickBot="1">
      <c r="B189" s="649"/>
      <c r="C189" s="646"/>
      <c r="D189" s="708"/>
      <c r="E189" s="620"/>
      <c r="F189" s="627"/>
      <c r="G189" s="593"/>
      <c r="H189" s="593"/>
      <c r="I189" s="590"/>
      <c r="J189" s="625"/>
      <c r="K189" s="617"/>
      <c r="L189" s="114" t="s">
        <v>646</v>
      </c>
      <c r="M189" s="109" t="s">
        <v>2043</v>
      </c>
      <c r="N189" s="114" t="s">
        <v>1807</v>
      </c>
      <c r="O189" s="39">
        <v>0</v>
      </c>
      <c r="P189" s="86">
        <v>1</v>
      </c>
      <c r="Q189" s="86">
        <v>1</v>
      </c>
      <c r="R189" s="318">
        <v>0.25</v>
      </c>
      <c r="S189" s="86">
        <v>1</v>
      </c>
      <c r="T189" s="318">
        <v>0.25</v>
      </c>
      <c r="U189" s="86">
        <v>1</v>
      </c>
      <c r="V189" s="319">
        <v>0.25</v>
      </c>
      <c r="W189" s="45">
        <v>1</v>
      </c>
      <c r="X189" s="320">
        <v>0.25</v>
      </c>
      <c r="Y189" s="56">
        <v>0</v>
      </c>
      <c r="Z189" s="86">
        <v>0</v>
      </c>
      <c r="AA189" s="86">
        <v>0</v>
      </c>
      <c r="AB189" s="64">
        <v>0</v>
      </c>
      <c r="AC189" s="245">
        <f t="shared" si="89"/>
        <v>0</v>
      </c>
      <c r="AD189" s="340">
        <f t="shared" si="90"/>
        <v>0</v>
      </c>
      <c r="AE189" s="246">
        <f t="shared" si="91"/>
        <v>0</v>
      </c>
      <c r="AF189" s="340">
        <f t="shared" si="92"/>
        <v>0</v>
      </c>
      <c r="AG189" s="246">
        <f t="shared" si="93"/>
        <v>0</v>
      </c>
      <c r="AH189" s="340">
        <f t="shared" si="94"/>
        <v>0</v>
      </c>
      <c r="AI189" s="246">
        <f t="shared" si="95"/>
        <v>0</v>
      </c>
      <c r="AJ189" s="340">
        <f t="shared" si="96"/>
        <v>0</v>
      </c>
      <c r="AK189" s="504">
        <f>+AVERAGE(Y189:AB189)/P189</f>
        <v>0</v>
      </c>
      <c r="AL189" s="499">
        <f t="shared" si="97"/>
        <v>0</v>
      </c>
      <c r="AM189" s="494">
        <f t="shared" si="98"/>
        <v>0</v>
      </c>
      <c r="AN189" s="56">
        <v>51258</v>
      </c>
      <c r="AO189" s="86">
        <v>0</v>
      </c>
      <c r="AP189" s="86">
        <v>0</v>
      </c>
      <c r="AQ189" s="137">
        <f t="shared" si="102"/>
        <v>0</v>
      </c>
      <c r="AR189" s="284" t="str">
        <f t="shared" si="103"/>
        <v xml:space="preserve"> -</v>
      </c>
      <c r="AS189" s="57">
        <v>0</v>
      </c>
      <c r="AT189" s="86">
        <v>0</v>
      </c>
      <c r="AU189" s="86">
        <v>0</v>
      </c>
      <c r="AV189" s="137" t="str">
        <f t="shared" si="104"/>
        <v xml:space="preserve"> -</v>
      </c>
      <c r="AW189" s="284" t="str">
        <f t="shared" si="105"/>
        <v xml:space="preserve"> -</v>
      </c>
      <c r="AX189" s="56">
        <v>250000</v>
      </c>
      <c r="AY189" s="86">
        <v>0</v>
      </c>
      <c r="AZ189" s="86">
        <v>0</v>
      </c>
      <c r="BA189" s="137">
        <f t="shared" si="106"/>
        <v>0</v>
      </c>
      <c r="BB189" s="284" t="str">
        <f t="shared" si="107"/>
        <v xml:space="preserve"> -</v>
      </c>
      <c r="BC189" s="57">
        <v>250000</v>
      </c>
      <c r="BD189" s="86">
        <v>0</v>
      </c>
      <c r="BE189" s="86">
        <v>0</v>
      </c>
      <c r="BF189" s="137">
        <f t="shared" si="108"/>
        <v>0</v>
      </c>
      <c r="BG189" s="284" t="str">
        <f t="shared" si="109"/>
        <v xml:space="preserve"> -</v>
      </c>
      <c r="BH189" s="241">
        <f t="shared" si="110"/>
        <v>551258</v>
      </c>
      <c r="BI189" s="242">
        <f t="shared" si="111"/>
        <v>0</v>
      </c>
      <c r="BJ189" s="242">
        <f t="shared" si="112"/>
        <v>0</v>
      </c>
      <c r="BK189" s="382">
        <f t="shared" si="113"/>
        <v>0</v>
      </c>
      <c r="BL189" s="284" t="str">
        <f t="shared" si="114"/>
        <v xml:space="preserve"> -</v>
      </c>
      <c r="BM189" s="453" t="s">
        <v>1342</v>
      </c>
      <c r="BN189" s="195" t="s">
        <v>1276</v>
      </c>
      <c r="BO189" s="97" t="s">
        <v>95</v>
      </c>
    </row>
    <row r="190" spans="2:67" ht="15" customHeight="1" thickBot="1">
      <c r="B190" s="649"/>
      <c r="C190" s="646"/>
      <c r="D190" s="170"/>
      <c r="E190" s="11"/>
      <c r="F190" s="12"/>
      <c r="G190" s="10"/>
      <c r="H190" s="10"/>
      <c r="I190" s="478"/>
      <c r="J190" s="75"/>
      <c r="K190" s="74"/>
      <c r="L190" s="76"/>
      <c r="M190" s="74"/>
      <c r="N190" s="76"/>
      <c r="O190" s="75"/>
      <c r="P190" s="226"/>
      <c r="Q190" s="226"/>
      <c r="R190" s="261"/>
      <c r="S190" s="226"/>
      <c r="T190" s="261"/>
      <c r="U190" s="226"/>
      <c r="V190" s="261"/>
      <c r="W190" s="226"/>
      <c r="X190" s="261"/>
      <c r="Y190" s="226"/>
      <c r="Z190" s="226"/>
      <c r="AA190" s="226"/>
      <c r="AB190" s="226"/>
      <c r="AC190" s="74"/>
      <c r="AD190" s="417"/>
      <c r="AE190" s="417"/>
      <c r="AF190" s="417"/>
      <c r="AG190" s="417"/>
      <c r="AH190" s="417"/>
      <c r="AI190" s="417"/>
      <c r="AJ190" s="417"/>
      <c r="AK190" s="507"/>
      <c r="AL190" s="417"/>
      <c r="AM190" s="488"/>
      <c r="AN190" s="77"/>
      <c r="AO190" s="77"/>
      <c r="AP190" s="77"/>
      <c r="AQ190" s="77"/>
      <c r="AR190" s="77"/>
      <c r="AS190" s="77"/>
      <c r="AT190" s="77"/>
      <c r="AU190" s="77"/>
      <c r="AV190" s="77"/>
      <c r="AW190" s="77"/>
      <c r="AX190" s="77"/>
      <c r="AY190" s="77"/>
      <c r="AZ190" s="77"/>
      <c r="BA190" s="77"/>
      <c r="BB190" s="77"/>
      <c r="BC190" s="77"/>
      <c r="BD190" s="77"/>
      <c r="BE190" s="77"/>
      <c r="BF190" s="77"/>
      <c r="BG190" s="77"/>
      <c r="BH190" s="78"/>
      <c r="BI190" s="78"/>
      <c r="BJ190" s="78"/>
      <c r="BK190" s="78"/>
      <c r="BL190" s="78"/>
      <c r="BM190" s="458"/>
      <c r="BN190" s="11"/>
      <c r="BO190" s="15"/>
    </row>
    <row r="191" spans="2:67" ht="30" customHeight="1">
      <c r="B191" s="649"/>
      <c r="C191" s="646"/>
      <c r="D191" s="706">
        <f>+RESUMEN!J115</f>
        <v>0.13855166666666668</v>
      </c>
      <c r="E191" s="618" t="s">
        <v>678</v>
      </c>
      <c r="F191" s="629" t="s">
        <v>679</v>
      </c>
      <c r="G191" s="630">
        <v>21.2</v>
      </c>
      <c r="H191" s="634">
        <v>19</v>
      </c>
      <c r="I191" s="659">
        <f>+H191-G191</f>
        <v>-2.1999999999999993</v>
      </c>
      <c r="J191" s="624">
        <f>+RESUMEN!J116</f>
        <v>8.3125000000000004E-2</v>
      </c>
      <c r="K191" s="616" t="s">
        <v>682</v>
      </c>
      <c r="L191" s="111" t="s">
        <v>652</v>
      </c>
      <c r="M191" s="127">
        <v>0</v>
      </c>
      <c r="N191" s="111" t="s">
        <v>1808</v>
      </c>
      <c r="O191" s="33">
        <v>0</v>
      </c>
      <c r="P191" s="84">
        <v>1</v>
      </c>
      <c r="Q191" s="84">
        <v>0</v>
      </c>
      <c r="R191" s="307">
        <f t="shared" si="99"/>
        <v>0</v>
      </c>
      <c r="S191" s="84">
        <v>0</v>
      </c>
      <c r="T191" s="307">
        <f>+S191/P191</f>
        <v>0</v>
      </c>
      <c r="U191" s="84">
        <v>1</v>
      </c>
      <c r="V191" s="309">
        <v>0.5</v>
      </c>
      <c r="W191" s="40">
        <v>1</v>
      </c>
      <c r="X191" s="316">
        <v>0.5</v>
      </c>
      <c r="Y191" s="46">
        <v>0</v>
      </c>
      <c r="Z191" s="84">
        <v>0</v>
      </c>
      <c r="AA191" s="84">
        <v>0</v>
      </c>
      <c r="AB191" s="63">
        <v>0</v>
      </c>
      <c r="AC191" s="243" t="str">
        <f t="shared" si="89"/>
        <v xml:space="preserve"> -</v>
      </c>
      <c r="AD191" s="336" t="str">
        <f t="shared" si="90"/>
        <v xml:space="preserve"> -</v>
      </c>
      <c r="AE191" s="244" t="str">
        <f t="shared" si="91"/>
        <v xml:space="preserve"> -</v>
      </c>
      <c r="AF191" s="336" t="str">
        <f t="shared" si="92"/>
        <v xml:space="preserve"> -</v>
      </c>
      <c r="AG191" s="244">
        <f t="shared" si="93"/>
        <v>0</v>
      </c>
      <c r="AH191" s="336">
        <f t="shared" si="94"/>
        <v>0</v>
      </c>
      <c r="AI191" s="244">
        <f t="shared" si="95"/>
        <v>0</v>
      </c>
      <c r="AJ191" s="336">
        <f t="shared" si="96"/>
        <v>0</v>
      </c>
      <c r="AK191" s="502">
        <f>+AVERAGE(AA191:AB191)/P191</f>
        <v>0</v>
      </c>
      <c r="AL191" s="497">
        <f t="shared" si="97"/>
        <v>0</v>
      </c>
      <c r="AM191" s="492">
        <f t="shared" si="98"/>
        <v>0</v>
      </c>
      <c r="AN191" s="46">
        <v>0</v>
      </c>
      <c r="AO191" s="84">
        <v>0</v>
      </c>
      <c r="AP191" s="84">
        <v>0</v>
      </c>
      <c r="AQ191" s="135" t="str">
        <f t="shared" si="102"/>
        <v xml:space="preserve"> -</v>
      </c>
      <c r="AR191" s="283" t="str">
        <f t="shared" si="103"/>
        <v xml:space="preserve"> -</v>
      </c>
      <c r="AS191" s="47">
        <v>0</v>
      </c>
      <c r="AT191" s="84">
        <v>0</v>
      </c>
      <c r="AU191" s="84">
        <v>0</v>
      </c>
      <c r="AV191" s="135" t="str">
        <f t="shared" si="104"/>
        <v xml:space="preserve"> -</v>
      </c>
      <c r="AW191" s="283" t="str">
        <f t="shared" si="105"/>
        <v xml:space="preserve"> -</v>
      </c>
      <c r="AX191" s="46">
        <v>100000</v>
      </c>
      <c r="AY191" s="84">
        <v>0</v>
      </c>
      <c r="AZ191" s="84">
        <v>0</v>
      </c>
      <c r="BA191" s="135">
        <f t="shared" si="106"/>
        <v>0</v>
      </c>
      <c r="BB191" s="283" t="str">
        <f t="shared" si="107"/>
        <v xml:space="preserve"> -</v>
      </c>
      <c r="BC191" s="47">
        <v>120000</v>
      </c>
      <c r="BD191" s="84">
        <v>0</v>
      </c>
      <c r="BE191" s="84">
        <v>0</v>
      </c>
      <c r="BF191" s="135">
        <f t="shared" si="108"/>
        <v>0</v>
      </c>
      <c r="BG191" s="283" t="str">
        <f t="shared" si="109"/>
        <v xml:space="preserve"> -</v>
      </c>
      <c r="BH191" s="238">
        <f t="shared" si="110"/>
        <v>220000</v>
      </c>
      <c r="BI191" s="239">
        <f t="shared" si="111"/>
        <v>0</v>
      </c>
      <c r="BJ191" s="239">
        <f t="shared" si="112"/>
        <v>0</v>
      </c>
      <c r="BK191" s="380">
        <f t="shared" si="113"/>
        <v>0</v>
      </c>
      <c r="BL191" s="283" t="str">
        <f t="shared" si="114"/>
        <v xml:space="preserve"> -</v>
      </c>
      <c r="BM191" s="450" t="s">
        <v>1223</v>
      </c>
      <c r="BN191" s="92" t="s">
        <v>1255</v>
      </c>
      <c r="BO191" s="95" t="s">
        <v>1952</v>
      </c>
    </row>
    <row r="192" spans="2:67" ht="30" customHeight="1">
      <c r="B192" s="649"/>
      <c r="C192" s="646"/>
      <c r="D192" s="707"/>
      <c r="E192" s="619"/>
      <c r="F192" s="626"/>
      <c r="G192" s="628"/>
      <c r="H192" s="591"/>
      <c r="I192" s="660"/>
      <c r="J192" s="622"/>
      <c r="K192" s="614"/>
      <c r="L192" s="110" t="s">
        <v>653</v>
      </c>
      <c r="M192" s="122">
        <v>2210873</v>
      </c>
      <c r="N192" s="110" t="s">
        <v>1809</v>
      </c>
      <c r="O192" s="34">
        <v>1</v>
      </c>
      <c r="P192" s="54">
        <v>1</v>
      </c>
      <c r="Q192" s="54">
        <v>1</v>
      </c>
      <c r="R192" s="308">
        <v>0.25</v>
      </c>
      <c r="S192" s="54">
        <v>1</v>
      </c>
      <c r="T192" s="308">
        <v>0.25</v>
      </c>
      <c r="U192" s="54">
        <v>1</v>
      </c>
      <c r="V192" s="310">
        <v>0.25</v>
      </c>
      <c r="W192" s="41">
        <v>1</v>
      </c>
      <c r="X192" s="317">
        <v>0.25</v>
      </c>
      <c r="Y192" s="48">
        <v>1</v>
      </c>
      <c r="Z192" s="54">
        <v>0.33</v>
      </c>
      <c r="AA192" s="54">
        <v>0</v>
      </c>
      <c r="AB192" s="43">
        <v>0</v>
      </c>
      <c r="AC192" s="247">
        <f t="shared" si="89"/>
        <v>1</v>
      </c>
      <c r="AD192" s="337">
        <f t="shared" si="90"/>
        <v>1</v>
      </c>
      <c r="AE192" s="248">
        <f t="shared" si="91"/>
        <v>0.33</v>
      </c>
      <c r="AF192" s="337">
        <f t="shared" si="92"/>
        <v>0.33</v>
      </c>
      <c r="AG192" s="248">
        <f t="shared" si="93"/>
        <v>0</v>
      </c>
      <c r="AH192" s="337">
        <f t="shared" si="94"/>
        <v>0</v>
      </c>
      <c r="AI192" s="248">
        <f t="shared" si="95"/>
        <v>0</v>
      </c>
      <c r="AJ192" s="337">
        <f t="shared" si="96"/>
        <v>0</v>
      </c>
      <c r="AK192" s="503">
        <f t="shared" si="115"/>
        <v>0.33250000000000002</v>
      </c>
      <c r="AL192" s="498">
        <f t="shared" si="97"/>
        <v>0.33250000000000002</v>
      </c>
      <c r="AM192" s="493">
        <f t="shared" si="98"/>
        <v>0.33250000000000002</v>
      </c>
      <c r="AN192" s="48">
        <v>200000</v>
      </c>
      <c r="AO192" s="54">
        <v>0</v>
      </c>
      <c r="AP192" s="54">
        <v>0</v>
      </c>
      <c r="AQ192" s="116">
        <f t="shared" si="102"/>
        <v>0</v>
      </c>
      <c r="AR192" s="277" t="str">
        <f t="shared" si="103"/>
        <v xml:space="preserve"> -</v>
      </c>
      <c r="AS192" s="49">
        <v>50000</v>
      </c>
      <c r="AT192" s="54">
        <v>0</v>
      </c>
      <c r="AU192" s="54">
        <v>0</v>
      </c>
      <c r="AV192" s="116">
        <f t="shared" si="104"/>
        <v>0</v>
      </c>
      <c r="AW192" s="277" t="str">
        <f t="shared" si="105"/>
        <v xml:space="preserve"> -</v>
      </c>
      <c r="AX192" s="48">
        <v>135000</v>
      </c>
      <c r="AY192" s="54">
        <v>0</v>
      </c>
      <c r="AZ192" s="54">
        <v>0</v>
      </c>
      <c r="BA192" s="116">
        <f t="shared" si="106"/>
        <v>0</v>
      </c>
      <c r="BB192" s="277" t="str">
        <f t="shared" si="107"/>
        <v xml:space="preserve"> -</v>
      </c>
      <c r="BC192" s="49">
        <v>135000</v>
      </c>
      <c r="BD192" s="54">
        <v>0</v>
      </c>
      <c r="BE192" s="54">
        <v>0</v>
      </c>
      <c r="BF192" s="116">
        <f t="shared" si="108"/>
        <v>0</v>
      </c>
      <c r="BG192" s="277" t="str">
        <f t="shared" si="109"/>
        <v xml:space="preserve"> -</v>
      </c>
      <c r="BH192" s="240">
        <f t="shared" si="110"/>
        <v>520000</v>
      </c>
      <c r="BI192" s="236">
        <f t="shared" si="111"/>
        <v>0</v>
      </c>
      <c r="BJ192" s="236">
        <f t="shared" si="112"/>
        <v>0</v>
      </c>
      <c r="BK192" s="381">
        <f t="shared" si="113"/>
        <v>0</v>
      </c>
      <c r="BL192" s="277" t="str">
        <f t="shared" si="114"/>
        <v xml:space="preserve"> -</v>
      </c>
      <c r="BM192" s="451" t="s">
        <v>1223</v>
      </c>
      <c r="BN192" s="93" t="s">
        <v>1255</v>
      </c>
      <c r="BO192" s="96" t="s">
        <v>1952</v>
      </c>
    </row>
    <row r="193" spans="2:67" ht="30" customHeight="1">
      <c r="B193" s="649"/>
      <c r="C193" s="646"/>
      <c r="D193" s="707"/>
      <c r="E193" s="619"/>
      <c r="F193" s="626"/>
      <c r="G193" s="628"/>
      <c r="H193" s="591"/>
      <c r="I193" s="660"/>
      <c r="J193" s="622"/>
      <c r="K193" s="614"/>
      <c r="L193" s="110" t="s">
        <v>654</v>
      </c>
      <c r="M193" s="122" t="s">
        <v>1219</v>
      </c>
      <c r="N193" s="110" t="s">
        <v>1810</v>
      </c>
      <c r="O193" s="34">
        <v>0</v>
      </c>
      <c r="P193" s="54">
        <v>17</v>
      </c>
      <c r="Q193" s="54">
        <v>0</v>
      </c>
      <c r="R193" s="308">
        <f t="shared" si="99"/>
        <v>0</v>
      </c>
      <c r="S193" s="54">
        <v>17</v>
      </c>
      <c r="T193" s="308">
        <f>+S193/P193</f>
        <v>1</v>
      </c>
      <c r="U193" s="54">
        <v>0</v>
      </c>
      <c r="V193" s="310">
        <f>+U193/P193</f>
        <v>0</v>
      </c>
      <c r="W193" s="41">
        <v>0</v>
      </c>
      <c r="X193" s="317">
        <f t="shared" si="100"/>
        <v>0</v>
      </c>
      <c r="Y193" s="48">
        <v>0</v>
      </c>
      <c r="Z193" s="54">
        <v>0</v>
      </c>
      <c r="AA193" s="54">
        <v>0</v>
      </c>
      <c r="AB193" s="43">
        <v>0</v>
      </c>
      <c r="AC193" s="247" t="str">
        <f t="shared" si="89"/>
        <v xml:space="preserve"> -</v>
      </c>
      <c r="AD193" s="337" t="str">
        <f t="shared" si="90"/>
        <v xml:space="preserve"> -</v>
      </c>
      <c r="AE193" s="248">
        <f t="shared" si="91"/>
        <v>0</v>
      </c>
      <c r="AF193" s="337">
        <f t="shared" si="92"/>
        <v>0</v>
      </c>
      <c r="AG193" s="248" t="str">
        <f t="shared" si="93"/>
        <v xml:space="preserve"> -</v>
      </c>
      <c r="AH193" s="337" t="str">
        <f t="shared" si="94"/>
        <v xml:space="preserve"> -</v>
      </c>
      <c r="AI193" s="248" t="str">
        <f t="shared" si="95"/>
        <v xml:space="preserve"> -</v>
      </c>
      <c r="AJ193" s="337" t="str">
        <f t="shared" si="96"/>
        <v xml:space="preserve"> -</v>
      </c>
      <c r="AK193" s="503">
        <f t="shared" ref="AK193:AK195" si="128">+SUM(Y193:AB193)/P193</f>
        <v>0</v>
      </c>
      <c r="AL193" s="498">
        <f t="shared" si="97"/>
        <v>0</v>
      </c>
      <c r="AM193" s="493">
        <f t="shared" si="98"/>
        <v>0</v>
      </c>
      <c r="AN193" s="48">
        <v>0</v>
      </c>
      <c r="AO193" s="54">
        <v>0</v>
      </c>
      <c r="AP193" s="54">
        <v>0</v>
      </c>
      <c r="AQ193" s="116" t="str">
        <f t="shared" si="102"/>
        <v xml:space="preserve"> -</v>
      </c>
      <c r="AR193" s="277" t="str">
        <f t="shared" si="103"/>
        <v xml:space="preserve"> -</v>
      </c>
      <c r="AS193" s="49">
        <v>0</v>
      </c>
      <c r="AT193" s="54">
        <v>0</v>
      </c>
      <c r="AU193" s="54">
        <v>0</v>
      </c>
      <c r="AV193" s="116" t="str">
        <f t="shared" si="104"/>
        <v xml:space="preserve"> -</v>
      </c>
      <c r="AW193" s="277" t="str">
        <f t="shared" si="105"/>
        <v xml:space="preserve"> -</v>
      </c>
      <c r="AX193" s="48">
        <v>0</v>
      </c>
      <c r="AY193" s="54">
        <v>0</v>
      </c>
      <c r="AZ193" s="54">
        <v>0</v>
      </c>
      <c r="BA193" s="116" t="str">
        <f t="shared" si="106"/>
        <v xml:space="preserve"> -</v>
      </c>
      <c r="BB193" s="277" t="str">
        <f t="shared" si="107"/>
        <v xml:space="preserve"> -</v>
      </c>
      <c r="BC193" s="49">
        <v>0</v>
      </c>
      <c r="BD193" s="54">
        <v>0</v>
      </c>
      <c r="BE193" s="54">
        <v>0</v>
      </c>
      <c r="BF193" s="116" t="str">
        <f t="shared" si="108"/>
        <v xml:space="preserve"> -</v>
      </c>
      <c r="BG193" s="277" t="str">
        <f t="shared" si="109"/>
        <v xml:space="preserve"> -</v>
      </c>
      <c r="BH193" s="240">
        <f t="shared" si="110"/>
        <v>0</v>
      </c>
      <c r="BI193" s="236">
        <f t="shared" si="111"/>
        <v>0</v>
      </c>
      <c r="BJ193" s="236">
        <f t="shared" si="112"/>
        <v>0</v>
      </c>
      <c r="BK193" s="381" t="str">
        <f t="shared" si="113"/>
        <v xml:space="preserve"> -</v>
      </c>
      <c r="BL193" s="277" t="str">
        <f t="shared" si="114"/>
        <v xml:space="preserve"> -</v>
      </c>
      <c r="BM193" s="451" t="s">
        <v>1223</v>
      </c>
      <c r="BN193" s="93" t="s">
        <v>1255</v>
      </c>
      <c r="BO193" s="96" t="s">
        <v>1952</v>
      </c>
    </row>
    <row r="194" spans="2:67" ht="30" customHeight="1" thickBot="1">
      <c r="B194" s="649"/>
      <c r="C194" s="646"/>
      <c r="D194" s="707"/>
      <c r="E194" s="619"/>
      <c r="F194" s="626"/>
      <c r="G194" s="628"/>
      <c r="H194" s="591"/>
      <c r="I194" s="660"/>
      <c r="J194" s="625"/>
      <c r="K194" s="617"/>
      <c r="L194" s="26" t="s">
        <v>698</v>
      </c>
      <c r="M194" s="131" t="s">
        <v>1219</v>
      </c>
      <c r="N194" s="26" t="s">
        <v>1811</v>
      </c>
      <c r="O194" s="39">
        <v>1</v>
      </c>
      <c r="P194" s="86">
        <v>1</v>
      </c>
      <c r="Q194" s="86">
        <v>0</v>
      </c>
      <c r="R194" s="318">
        <f t="shared" si="99"/>
        <v>0</v>
      </c>
      <c r="S194" s="86">
        <v>1</v>
      </c>
      <c r="T194" s="318">
        <f>+S194/P194</f>
        <v>1</v>
      </c>
      <c r="U194" s="86">
        <v>0</v>
      </c>
      <c r="V194" s="319">
        <f>+U194/P194</f>
        <v>0</v>
      </c>
      <c r="W194" s="45">
        <v>0</v>
      </c>
      <c r="X194" s="320">
        <f t="shared" si="100"/>
        <v>0</v>
      </c>
      <c r="Y194" s="56">
        <v>0</v>
      </c>
      <c r="Z194" s="86">
        <v>0</v>
      </c>
      <c r="AA194" s="86">
        <v>0</v>
      </c>
      <c r="AB194" s="64">
        <v>0</v>
      </c>
      <c r="AC194" s="245" t="str">
        <f t="shared" si="89"/>
        <v xml:space="preserve"> -</v>
      </c>
      <c r="AD194" s="340" t="str">
        <f t="shared" si="90"/>
        <v xml:space="preserve"> -</v>
      </c>
      <c r="AE194" s="246">
        <f t="shared" si="91"/>
        <v>0</v>
      </c>
      <c r="AF194" s="340">
        <f t="shared" si="92"/>
        <v>0</v>
      </c>
      <c r="AG194" s="246" t="str">
        <f t="shared" si="93"/>
        <v xml:space="preserve"> -</v>
      </c>
      <c r="AH194" s="340" t="str">
        <f t="shared" si="94"/>
        <v xml:space="preserve"> -</v>
      </c>
      <c r="AI194" s="246" t="str">
        <f t="shared" si="95"/>
        <v xml:space="preserve"> -</v>
      </c>
      <c r="AJ194" s="340" t="str">
        <f t="shared" si="96"/>
        <v xml:space="preserve"> -</v>
      </c>
      <c r="AK194" s="504">
        <f t="shared" si="128"/>
        <v>0</v>
      </c>
      <c r="AL194" s="499">
        <f t="shared" si="97"/>
        <v>0</v>
      </c>
      <c r="AM194" s="494">
        <f t="shared" si="98"/>
        <v>0</v>
      </c>
      <c r="AN194" s="56">
        <v>0</v>
      </c>
      <c r="AO194" s="86">
        <v>0</v>
      </c>
      <c r="AP194" s="86">
        <v>0</v>
      </c>
      <c r="AQ194" s="137" t="str">
        <f t="shared" si="102"/>
        <v xml:space="preserve"> -</v>
      </c>
      <c r="AR194" s="284" t="str">
        <f t="shared" si="103"/>
        <v xml:space="preserve"> -</v>
      </c>
      <c r="AS194" s="57">
        <v>50000</v>
      </c>
      <c r="AT194" s="86">
        <v>0</v>
      </c>
      <c r="AU194" s="86">
        <v>0</v>
      </c>
      <c r="AV194" s="137">
        <f t="shared" si="104"/>
        <v>0</v>
      </c>
      <c r="AW194" s="284" t="str">
        <f t="shared" si="105"/>
        <v xml:space="preserve"> -</v>
      </c>
      <c r="AX194" s="56">
        <v>0</v>
      </c>
      <c r="AY194" s="86">
        <v>0</v>
      </c>
      <c r="AZ194" s="86">
        <v>0</v>
      </c>
      <c r="BA194" s="137" t="str">
        <f t="shared" si="106"/>
        <v xml:space="preserve"> -</v>
      </c>
      <c r="BB194" s="284" t="str">
        <f t="shared" si="107"/>
        <v xml:space="preserve"> -</v>
      </c>
      <c r="BC194" s="57">
        <v>0</v>
      </c>
      <c r="BD194" s="86">
        <v>0</v>
      </c>
      <c r="BE194" s="86">
        <v>0</v>
      </c>
      <c r="BF194" s="137" t="str">
        <f t="shared" si="108"/>
        <v xml:space="preserve"> -</v>
      </c>
      <c r="BG194" s="284" t="str">
        <f t="shared" si="109"/>
        <v xml:space="preserve"> -</v>
      </c>
      <c r="BH194" s="241">
        <f t="shared" si="110"/>
        <v>50000</v>
      </c>
      <c r="BI194" s="242">
        <f t="shared" si="111"/>
        <v>0</v>
      </c>
      <c r="BJ194" s="242">
        <f t="shared" si="112"/>
        <v>0</v>
      </c>
      <c r="BK194" s="382">
        <f t="shared" si="113"/>
        <v>0</v>
      </c>
      <c r="BL194" s="284" t="str">
        <f t="shared" si="114"/>
        <v xml:space="preserve"> -</v>
      </c>
      <c r="BM194" s="452" t="s">
        <v>1223</v>
      </c>
      <c r="BN194" s="99" t="s">
        <v>1255</v>
      </c>
      <c r="BO194" s="100" t="s">
        <v>1952</v>
      </c>
    </row>
    <row r="195" spans="2:67" ht="30" customHeight="1">
      <c r="B195" s="649"/>
      <c r="C195" s="646"/>
      <c r="D195" s="707"/>
      <c r="E195" s="619"/>
      <c r="F195" s="626"/>
      <c r="G195" s="628"/>
      <c r="H195" s="591"/>
      <c r="I195" s="660"/>
      <c r="J195" s="621">
        <f>+RESUMEN!J117</f>
        <v>2.5000000000000001E-2</v>
      </c>
      <c r="K195" s="613" t="s">
        <v>683</v>
      </c>
      <c r="L195" s="120" t="s">
        <v>655</v>
      </c>
      <c r="M195" s="325">
        <v>2210122</v>
      </c>
      <c r="N195" s="120" t="s">
        <v>1812</v>
      </c>
      <c r="O195" s="35">
        <v>125</v>
      </c>
      <c r="P195" s="53">
        <v>267</v>
      </c>
      <c r="Q195" s="53">
        <v>0</v>
      </c>
      <c r="R195" s="314">
        <f t="shared" si="99"/>
        <v>0</v>
      </c>
      <c r="S195" s="53">
        <v>207</v>
      </c>
      <c r="T195" s="314">
        <f>+S195/P195</f>
        <v>0.7752808988764045</v>
      </c>
      <c r="U195" s="53">
        <v>30</v>
      </c>
      <c r="V195" s="315">
        <f>+U195/P195</f>
        <v>0.11235955056179775</v>
      </c>
      <c r="W195" s="42">
        <v>30</v>
      </c>
      <c r="X195" s="315">
        <f t="shared" si="100"/>
        <v>0.11235955056179775</v>
      </c>
      <c r="Y195" s="46">
        <v>0</v>
      </c>
      <c r="Z195" s="84">
        <v>0</v>
      </c>
      <c r="AA195" s="84">
        <v>0</v>
      </c>
      <c r="AB195" s="63">
        <v>0</v>
      </c>
      <c r="AC195" s="341" t="str">
        <f t="shared" si="89"/>
        <v xml:space="preserve"> -</v>
      </c>
      <c r="AD195" s="342" t="str">
        <f t="shared" si="90"/>
        <v xml:space="preserve"> -</v>
      </c>
      <c r="AE195" s="343">
        <f t="shared" si="91"/>
        <v>0</v>
      </c>
      <c r="AF195" s="342">
        <f t="shared" si="92"/>
        <v>0</v>
      </c>
      <c r="AG195" s="343">
        <f t="shared" si="93"/>
        <v>0</v>
      </c>
      <c r="AH195" s="342">
        <f t="shared" si="94"/>
        <v>0</v>
      </c>
      <c r="AI195" s="343">
        <f t="shared" si="95"/>
        <v>0</v>
      </c>
      <c r="AJ195" s="342">
        <f t="shared" si="96"/>
        <v>0</v>
      </c>
      <c r="AK195" s="505">
        <f t="shared" si="128"/>
        <v>0</v>
      </c>
      <c r="AL195" s="500">
        <f t="shared" si="97"/>
        <v>0</v>
      </c>
      <c r="AM195" s="495">
        <f t="shared" si="98"/>
        <v>0</v>
      </c>
      <c r="AN195" s="55">
        <v>0</v>
      </c>
      <c r="AO195" s="53">
        <v>0</v>
      </c>
      <c r="AP195" s="53">
        <v>0</v>
      </c>
      <c r="AQ195" s="134" t="str">
        <f t="shared" si="102"/>
        <v xml:space="preserve"> -</v>
      </c>
      <c r="AR195" s="276" t="str">
        <f t="shared" si="103"/>
        <v xml:space="preserve"> -</v>
      </c>
      <c r="AS195" s="55">
        <v>0</v>
      </c>
      <c r="AT195" s="53">
        <v>0</v>
      </c>
      <c r="AU195" s="53">
        <v>0</v>
      </c>
      <c r="AV195" s="134" t="str">
        <f t="shared" si="104"/>
        <v xml:space="preserve"> -</v>
      </c>
      <c r="AW195" s="276" t="str">
        <f t="shared" si="105"/>
        <v xml:space="preserve"> -</v>
      </c>
      <c r="AX195" s="52">
        <v>1800000</v>
      </c>
      <c r="AY195" s="53">
        <v>0</v>
      </c>
      <c r="AZ195" s="53">
        <v>0</v>
      </c>
      <c r="BA195" s="134">
        <f t="shared" si="106"/>
        <v>0</v>
      </c>
      <c r="BB195" s="276" t="str">
        <f t="shared" si="107"/>
        <v xml:space="preserve"> -</v>
      </c>
      <c r="BC195" s="55">
        <v>1800000</v>
      </c>
      <c r="BD195" s="53">
        <v>0</v>
      </c>
      <c r="BE195" s="53">
        <v>0</v>
      </c>
      <c r="BF195" s="134">
        <f t="shared" si="108"/>
        <v>0</v>
      </c>
      <c r="BG195" s="276" t="str">
        <f t="shared" si="109"/>
        <v xml:space="preserve"> -</v>
      </c>
      <c r="BH195" s="278">
        <f t="shared" si="110"/>
        <v>3600000</v>
      </c>
      <c r="BI195" s="279">
        <f t="shared" si="111"/>
        <v>0</v>
      </c>
      <c r="BJ195" s="279">
        <f t="shared" si="112"/>
        <v>0</v>
      </c>
      <c r="BK195" s="383">
        <f t="shared" si="113"/>
        <v>0</v>
      </c>
      <c r="BL195" s="276" t="str">
        <f t="shared" si="114"/>
        <v xml:space="preserve"> -</v>
      </c>
      <c r="BM195" s="450" t="s">
        <v>1223</v>
      </c>
      <c r="BN195" s="92" t="s">
        <v>1255</v>
      </c>
      <c r="BO195" s="95" t="s">
        <v>1952</v>
      </c>
    </row>
    <row r="196" spans="2:67" ht="45.75" customHeight="1">
      <c r="B196" s="649"/>
      <c r="C196" s="646"/>
      <c r="D196" s="707"/>
      <c r="E196" s="619"/>
      <c r="F196" s="626"/>
      <c r="G196" s="628"/>
      <c r="H196" s="591"/>
      <c r="I196" s="660"/>
      <c r="J196" s="622"/>
      <c r="K196" s="614"/>
      <c r="L196" s="23" t="s">
        <v>699</v>
      </c>
      <c r="M196" s="123" t="s">
        <v>1219</v>
      </c>
      <c r="N196" s="23" t="s">
        <v>1813</v>
      </c>
      <c r="O196" s="34">
        <v>1</v>
      </c>
      <c r="P196" s="54">
        <v>1</v>
      </c>
      <c r="Q196" s="54">
        <v>1</v>
      </c>
      <c r="R196" s="308">
        <v>0.25</v>
      </c>
      <c r="S196" s="54">
        <v>1</v>
      </c>
      <c r="T196" s="308">
        <v>0.25</v>
      </c>
      <c r="U196" s="54">
        <v>1</v>
      </c>
      <c r="V196" s="310">
        <v>0.25</v>
      </c>
      <c r="W196" s="41">
        <v>1</v>
      </c>
      <c r="X196" s="310">
        <v>0.25</v>
      </c>
      <c r="Y196" s="48">
        <v>1</v>
      </c>
      <c r="Z196" s="54">
        <v>0</v>
      </c>
      <c r="AA196" s="54">
        <v>0</v>
      </c>
      <c r="AB196" s="43">
        <v>0</v>
      </c>
      <c r="AC196" s="247">
        <f t="shared" si="89"/>
        <v>1</v>
      </c>
      <c r="AD196" s="337">
        <f t="shared" si="90"/>
        <v>1</v>
      </c>
      <c r="AE196" s="248">
        <f t="shared" si="91"/>
        <v>0</v>
      </c>
      <c r="AF196" s="337">
        <f t="shared" si="92"/>
        <v>0</v>
      </c>
      <c r="AG196" s="248">
        <f t="shared" si="93"/>
        <v>0</v>
      </c>
      <c r="AH196" s="337">
        <f t="shared" si="94"/>
        <v>0</v>
      </c>
      <c r="AI196" s="248">
        <f t="shared" si="95"/>
        <v>0</v>
      </c>
      <c r="AJ196" s="337">
        <f t="shared" si="96"/>
        <v>0</v>
      </c>
      <c r="AK196" s="503">
        <f t="shared" si="115"/>
        <v>0.25</v>
      </c>
      <c r="AL196" s="498">
        <f t="shared" si="97"/>
        <v>0.25</v>
      </c>
      <c r="AM196" s="493">
        <f t="shared" si="98"/>
        <v>0.25</v>
      </c>
      <c r="AN196" s="49">
        <v>1985000</v>
      </c>
      <c r="AO196" s="54">
        <v>1985000</v>
      </c>
      <c r="AP196" s="54">
        <v>0</v>
      </c>
      <c r="AQ196" s="116">
        <f t="shared" si="102"/>
        <v>1</v>
      </c>
      <c r="AR196" s="277" t="str">
        <f t="shared" si="103"/>
        <v xml:space="preserve"> -</v>
      </c>
      <c r="AS196" s="49">
        <v>7532413</v>
      </c>
      <c r="AT196" s="54">
        <v>0</v>
      </c>
      <c r="AU196" s="54">
        <v>0</v>
      </c>
      <c r="AV196" s="116">
        <f t="shared" si="104"/>
        <v>0</v>
      </c>
      <c r="AW196" s="277" t="str">
        <f t="shared" si="105"/>
        <v xml:space="preserve"> -</v>
      </c>
      <c r="AX196" s="48">
        <v>0</v>
      </c>
      <c r="AY196" s="54">
        <v>0</v>
      </c>
      <c r="AZ196" s="54">
        <v>0</v>
      </c>
      <c r="BA196" s="116" t="str">
        <f t="shared" si="106"/>
        <v xml:space="preserve"> -</v>
      </c>
      <c r="BB196" s="277" t="str">
        <f t="shared" si="107"/>
        <v xml:space="preserve"> -</v>
      </c>
      <c r="BC196" s="49">
        <v>0</v>
      </c>
      <c r="BD196" s="54">
        <v>0</v>
      </c>
      <c r="BE196" s="54">
        <v>0</v>
      </c>
      <c r="BF196" s="116" t="str">
        <f t="shared" si="108"/>
        <v xml:space="preserve"> -</v>
      </c>
      <c r="BG196" s="277" t="str">
        <f t="shared" si="109"/>
        <v xml:space="preserve"> -</v>
      </c>
      <c r="BH196" s="240">
        <f t="shared" si="110"/>
        <v>9517413</v>
      </c>
      <c r="BI196" s="236">
        <f t="shared" si="111"/>
        <v>1985000</v>
      </c>
      <c r="BJ196" s="236">
        <f t="shared" si="112"/>
        <v>0</v>
      </c>
      <c r="BK196" s="381">
        <f t="shared" si="113"/>
        <v>0.20856507960724202</v>
      </c>
      <c r="BL196" s="277" t="str">
        <f t="shared" si="114"/>
        <v xml:space="preserve"> -</v>
      </c>
      <c r="BM196" s="451" t="s">
        <v>1223</v>
      </c>
      <c r="BN196" s="93" t="s">
        <v>1255</v>
      </c>
      <c r="BO196" s="96" t="s">
        <v>1952</v>
      </c>
    </row>
    <row r="197" spans="2:67" ht="30" customHeight="1">
      <c r="B197" s="649"/>
      <c r="C197" s="646"/>
      <c r="D197" s="707"/>
      <c r="E197" s="619"/>
      <c r="F197" s="626"/>
      <c r="G197" s="628"/>
      <c r="H197" s="591"/>
      <c r="I197" s="660"/>
      <c r="J197" s="622"/>
      <c r="K197" s="614"/>
      <c r="L197" s="23" t="s">
        <v>656</v>
      </c>
      <c r="M197" s="123" t="s">
        <v>1219</v>
      </c>
      <c r="N197" s="23" t="s">
        <v>1814</v>
      </c>
      <c r="O197" s="34">
        <v>0</v>
      </c>
      <c r="P197" s="54">
        <v>1</v>
      </c>
      <c r="Q197" s="54">
        <v>0</v>
      </c>
      <c r="R197" s="308">
        <f t="shared" si="99"/>
        <v>0</v>
      </c>
      <c r="S197" s="54">
        <v>1</v>
      </c>
      <c r="T197" s="308">
        <v>0.33</v>
      </c>
      <c r="U197" s="54">
        <v>1</v>
      </c>
      <c r="V197" s="310">
        <v>0.33</v>
      </c>
      <c r="W197" s="41">
        <v>1</v>
      </c>
      <c r="X197" s="310">
        <v>0.34</v>
      </c>
      <c r="Y197" s="48">
        <v>0</v>
      </c>
      <c r="Z197" s="54">
        <v>0</v>
      </c>
      <c r="AA197" s="54">
        <v>0</v>
      </c>
      <c r="AB197" s="43">
        <v>0</v>
      </c>
      <c r="AC197" s="247" t="str">
        <f t="shared" si="89"/>
        <v xml:space="preserve"> -</v>
      </c>
      <c r="AD197" s="337" t="str">
        <f t="shared" si="90"/>
        <v xml:space="preserve"> -</v>
      </c>
      <c r="AE197" s="248">
        <f t="shared" si="91"/>
        <v>0</v>
      </c>
      <c r="AF197" s="337">
        <f t="shared" si="92"/>
        <v>0</v>
      </c>
      <c r="AG197" s="248">
        <f t="shared" si="93"/>
        <v>0</v>
      </c>
      <c r="AH197" s="337">
        <f t="shared" si="94"/>
        <v>0</v>
      </c>
      <c r="AI197" s="248">
        <f t="shared" si="95"/>
        <v>0</v>
      </c>
      <c r="AJ197" s="337">
        <f t="shared" si="96"/>
        <v>0</v>
      </c>
      <c r="AK197" s="503">
        <f>+AVERAGE(Z197:AB197)/P197</f>
        <v>0</v>
      </c>
      <c r="AL197" s="498">
        <f t="shared" si="97"/>
        <v>0</v>
      </c>
      <c r="AM197" s="493">
        <f t="shared" si="98"/>
        <v>0</v>
      </c>
      <c r="AN197" s="49">
        <v>0</v>
      </c>
      <c r="AO197" s="54">
        <v>0</v>
      </c>
      <c r="AP197" s="54">
        <v>0</v>
      </c>
      <c r="AQ197" s="116" t="str">
        <f t="shared" si="102"/>
        <v xml:space="preserve"> -</v>
      </c>
      <c r="AR197" s="277" t="str">
        <f t="shared" si="103"/>
        <v xml:space="preserve"> -</v>
      </c>
      <c r="AS197" s="49">
        <v>0</v>
      </c>
      <c r="AT197" s="54">
        <v>0</v>
      </c>
      <c r="AU197" s="54">
        <v>0</v>
      </c>
      <c r="AV197" s="116" t="str">
        <f t="shared" si="104"/>
        <v xml:space="preserve"> -</v>
      </c>
      <c r="AW197" s="277" t="str">
        <f t="shared" si="105"/>
        <v xml:space="preserve"> -</v>
      </c>
      <c r="AX197" s="48">
        <v>0</v>
      </c>
      <c r="AY197" s="54">
        <v>0</v>
      </c>
      <c r="AZ197" s="54">
        <v>0</v>
      </c>
      <c r="BA197" s="116" t="str">
        <f t="shared" si="106"/>
        <v xml:space="preserve"> -</v>
      </c>
      <c r="BB197" s="277" t="str">
        <f t="shared" si="107"/>
        <v xml:space="preserve"> -</v>
      </c>
      <c r="BC197" s="49">
        <v>0</v>
      </c>
      <c r="BD197" s="54">
        <v>0</v>
      </c>
      <c r="BE197" s="54">
        <v>0</v>
      </c>
      <c r="BF197" s="116" t="str">
        <f t="shared" si="108"/>
        <v xml:space="preserve"> -</v>
      </c>
      <c r="BG197" s="277" t="str">
        <f t="shared" si="109"/>
        <v xml:space="preserve"> -</v>
      </c>
      <c r="BH197" s="240">
        <f t="shared" si="110"/>
        <v>0</v>
      </c>
      <c r="BI197" s="236">
        <f t="shared" si="111"/>
        <v>0</v>
      </c>
      <c r="BJ197" s="236">
        <f t="shared" si="112"/>
        <v>0</v>
      </c>
      <c r="BK197" s="381" t="str">
        <f t="shared" si="113"/>
        <v xml:space="preserve"> -</v>
      </c>
      <c r="BL197" s="277" t="str">
        <f t="shared" si="114"/>
        <v xml:space="preserve"> -</v>
      </c>
      <c r="BM197" s="451" t="s">
        <v>1223</v>
      </c>
      <c r="BN197" s="93" t="s">
        <v>1255</v>
      </c>
      <c r="BO197" s="96" t="s">
        <v>1952</v>
      </c>
    </row>
    <row r="198" spans="2:67" ht="30" customHeight="1">
      <c r="B198" s="649"/>
      <c r="C198" s="646"/>
      <c r="D198" s="707"/>
      <c r="E198" s="619"/>
      <c r="F198" s="626"/>
      <c r="G198" s="628"/>
      <c r="H198" s="591"/>
      <c r="I198" s="660"/>
      <c r="J198" s="622"/>
      <c r="K198" s="614"/>
      <c r="L198" s="23" t="s">
        <v>657</v>
      </c>
      <c r="M198" s="123" t="s">
        <v>1219</v>
      </c>
      <c r="N198" s="23" t="s">
        <v>1815</v>
      </c>
      <c r="O198" s="34">
        <v>20</v>
      </c>
      <c r="P198" s="54">
        <v>15</v>
      </c>
      <c r="Q198" s="54">
        <v>0</v>
      </c>
      <c r="R198" s="308">
        <f t="shared" si="99"/>
        <v>0</v>
      </c>
      <c r="S198" s="54">
        <v>5</v>
      </c>
      <c r="T198" s="308">
        <f>+S198/P198</f>
        <v>0.33333333333333331</v>
      </c>
      <c r="U198" s="54">
        <v>5</v>
      </c>
      <c r="V198" s="310">
        <f>+U198/P198</f>
        <v>0.33333333333333331</v>
      </c>
      <c r="W198" s="41">
        <v>5</v>
      </c>
      <c r="X198" s="310">
        <f t="shared" si="100"/>
        <v>0.33333333333333331</v>
      </c>
      <c r="Y198" s="48">
        <v>0</v>
      </c>
      <c r="Z198" s="54">
        <v>0</v>
      </c>
      <c r="AA198" s="54">
        <v>0</v>
      </c>
      <c r="AB198" s="43">
        <v>0</v>
      </c>
      <c r="AC198" s="247" t="str">
        <f t="shared" si="89"/>
        <v xml:space="preserve"> -</v>
      </c>
      <c r="AD198" s="337" t="str">
        <f t="shared" si="90"/>
        <v xml:space="preserve"> -</v>
      </c>
      <c r="AE198" s="248">
        <f t="shared" si="91"/>
        <v>0</v>
      </c>
      <c r="AF198" s="337">
        <f t="shared" si="92"/>
        <v>0</v>
      </c>
      <c r="AG198" s="248">
        <f t="shared" si="93"/>
        <v>0</v>
      </c>
      <c r="AH198" s="337">
        <f t="shared" si="94"/>
        <v>0</v>
      </c>
      <c r="AI198" s="248">
        <f t="shared" si="95"/>
        <v>0</v>
      </c>
      <c r="AJ198" s="337">
        <f t="shared" si="96"/>
        <v>0</v>
      </c>
      <c r="AK198" s="503">
        <f t="shared" ref="AK198" si="129">+SUM(Y198:AB198)/P198</f>
        <v>0</v>
      </c>
      <c r="AL198" s="498">
        <f t="shared" si="97"/>
        <v>0</v>
      </c>
      <c r="AM198" s="493">
        <f t="shared" si="98"/>
        <v>0</v>
      </c>
      <c r="AN198" s="49">
        <v>0</v>
      </c>
      <c r="AO198" s="54">
        <v>0</v>
      </c>
      <c r="AP198" s="54">
        <v>0</v>
      </c>
      <c r="AQ198" s="116" t="str">
        <f t="shared" si="102"/>
        <v xml:space="preserve"> -</v>
      </c>
      <c r="AR198" s="277" t="str">
        <f t="shared" si="103"/>
        <v xml:space="preserve"> -</v>
      </c>
      <c r="AS198" s="49">
        <v>400000</v>
      </c>
      <c r="AT198" s="54">
        <v>0</v>
      </c>
      <c r="AU198" s="54">
        <v>0</v>
      </c>
      <c r="AV198" s="116">
        <f t="shared" si="104"/>
        <v>0</v>
      </c>
      <c r="AW198" s="277" t="str">
        <f t="shared" si="105"/>
        <v xml:space="preserve"> -</v>
      </c>
      <c r="AX198" s="48">
        <v>0</v>
      </c>
      <c r="AY198" s="54">
        <v>0</v>
      </c>
      <c r="AZ198" s="54">
        <v>0</v>
      </c>
      <c r="BA198" s="116" t="str">
        <f t="shared" si="106"/>
        <v xml:space="preserve"> -</v>
      </c>
      <c r="BB198" s="277" t="str">
        <f t="shared" si="107"/>
        <v xml:space="preserve"> -</v>
      </c>
      <c r="BC198" s="49">
        <v>0</v>
      </c>
      <c r="BD198" s="54">
        <v>0</v>
      </c>
      <c r="BE198" s="54">
        <v>0</v>
      </c>
      <c r="BF198" s="116" t="str">
        <f t="shared" si="108"/>
        <v xml:space="preserve"> -</v>
      </c>
      <c r="BG198" s="277" t="str">
        <f t="shared" si="109"/>
        <v xml:space="preserve"> -</v>
      </c>
      <c r="BH198" s="240">
        <f t="shared" si="110"/>
        <v>400000</v>
      </c>
      <c r="BI198" s="236">
        <f t="shared" si="111"/>
        <v>0</v>
      </c>
      <c r="BJ198" s="236">
        <f t="shared" si="112"/>
        <v>0</v>
      </c>
      <c r="BK198" s="381">
        <f t="shared" si="113"/>
        <v>0</v>
      </c>
      <c r="BL198" s="277" t="str">
        <f t="shared" si="114"/>
        <v xml:space="preserve"> -</v>
      </c>
      <c r="BM198" s="451" t="s">
        <v>1223</v>
      </c>
      <c r="BN198" s="93" t="s">
        <v>1255</v>
      </c>
      <c r="BO198" s="96" t="s">
        <v>1952</v>
      </c>
    </row>
    <row r="199" spans="2:67" ht="30" customHeight="1">
      <c r="B199" s="649"/>
      <c r="C199" s="646"/>
      <c r="D199" s="707"/>
      <c r="E199" s="619"/>
      <c r="F199" s="626"/>
      <c r="G199" s="628"/>
      <c r="H199" s="591"/>
      <c r="I199" s="660"/>
      <c r="J199" s="622"/>
      <c r="K199" s="614"/>
      <c r="L199" s="23" t="s">
        <v>658</v>
      </c>
      <c r="M199" s="123">
        <v>2210837</v>
      </c>
      <c r="N199" s="23" t="s">
        <v>1816</v>
      </c>
      <c r="O199" s="34">
        <v>169</v>
      </c>
      <c r="P199" s="54">
        <v>169</v>
      </c>
      <c r="Q199" s="54">
        <v>169</v>
      </c>
      <c r="R199" s="308">
        <v>0.25</v>
      </c>
      <c r="S199" s="54">
        <v>169</v>
      </c>
      <c r="T199" s="308">
        <v>0.25</v>
      </c>
      <c r="U199" s="54">
        <v>169</v>
      </c>
      <c r="V199" s="310">
        <v>0.25</v>
      </c>
      <c r="W199" s="41">
        <v>169</v>
      </c>
      <c r="X199" s="310">
        <v>0.25</v>
      </c>
      <c r="Y199" s="48">
        <v>0</v>
      </c>
      <c r="Z199" s="54">
        <v>0</v>
      </c>
      <c r="AA199" s="54">
        <v>0</v>
      </c>
      <c r="AB199" s="43">
        <v>0</v>
      </c>
      <c r="AC199" s="247">
        <f t="shared" si="89"/>
        <v>0</v>
      </c>
      <c r="AD199" s="337">
        <f t="shared" si="90"/>
        <v>0</v>
      </c>
      <c r="AE199" s="248">
        <f t="shared" si="91"/>
        <v>0</v>
      </c>
      <c r="AF199" s="337">
        <f t="shared" si="92"/>
        <v>0</v>
      </c>
      <c r="AG199" s="248">
        <f t="shared" si="93"/>
        <v>0</v>
      </c>
      <c r="AH199" s="337">
        <f t="shared" si="94"/>
        <v>0</v>
      </c>
      <c r="AI199" s="248">
        <f t="shared" si="95"/>
        <v>0</v>
      </c>
      <c r="AJ199" s="337">
        <f t="shared" si="96"/>
        <v>0</v>
      </c>
      <c r="AK199" s="503">
        <f t="shared" si="115"/>
        <v>0</v>
      </c>
      <c r="AL199" s="498">
        <f t="shared" si="97"/>
        <v>0</v>
      </c>
      <c r="AM199" s="493">
        <f t="shared" si="98"/>
        <v>0</v>
      </c>
      <c r="AN199" s="49">
        <v>176292</v>
      </c>
      <c r="AO199" s="54">
        <v>0</v>
      </c>
      <c r="AP199" s="54">
        <v>0</v>
      </c>
      <c r="AQ199" s="116">
        <f t="shared" si="102"/>
        <v>0</v>
      </c>
      <c r="AR199" s="277" t="str">
        <f t="shared" si="103"/>
        <v xml:space="preserve"> -</v>
      </c>
      <c r="AS199" s="49">
        <v>0</v>
      </c>
      <c r="AT199" s="54">
        <v>0</v>
      </c>
      <c r="AU199" s="54">
        <v>0</v>
      </c>
      <c r="AV199" s="116" t="str">
        <f t="shared" si="104"/>
        <v xml:space="preserve"> -</v>
      </c>
      <c r="AW199" s="277" t="str">
        <f t="shared" si="105"/>
        <v xml:space="preserve"> -</v>
      </c>
      <c r="AX199" s="48">
        <v>80000</v>
      </c>
      <c r="AY199" s="54">
        <v>0</v>
      </c>
      <c r="AZ199" s="54">
        <v>0</v>
      </c>
      <c r="BA199" s="116">
        <f t="shared" si="106"/>
        <v>0</v>
      </c>
      <c r="BB199" s="277" t="str">
        <f t="shared" si="107"/>
        <v xml:space="preserve"> -</v>
      </c>
      <c r="BC199" s="49">
        <v>80000</v>
      </c>
      <c r="BD199" s="54">
        <v>0</v>
      </c>
      <c r="BE199" s="54">
        <v>0</v>
      </c>
      <c r="BF199" s="116">
        <f t="shared" si="108"/>
        <v>0</v>
      </c>
      <c r="BG199" s="277" t="str">
        <f t="shared" si="109"/>
        <v xml:space="preserve"> -</v>
      </c>
      <c r="BH199" s="240">
        <f t="shared" si="110"/>
        <v>336292</v>
      </c>
      <c r="BI199" s="236">
        <f t="shared" si="111"/>
        <v>0</v>
      </c>
      <c r="BJ199" s="236">
        <f t="shared" si="112"/>
        <v>0</v>
      </c>
      <c r="BK199" s="381">
        <f t="shared" si="113"/>
        <v>0</v>
      </c>
      <c r="BL199" s="277" t="str">
        <f t="shared" si="114"/>
        <v xml:space="preserve"> -</v>
      </c>
      <c r="BM199" s="451" t="s">
        <v>1223</v>
      </c>
      <c r="BN199" s="93" t="s">
        <v>1255</v>
      </c>
      <c r="BO199" s="96" t="s">
        <v>1952</v>
      </c>
    </row>
    <row r="200" spans="2:67" ht="30" customHeight="1">
      <c r="B200" s="649"/>
      <c r="C200" s="646"/>
      <c r="D200" s="707"/>
      <c r="E200" s="619"/>
      <c r="F200" s="626"/>
      <c r="G200" s="628"/>
      <c r="H200" s="591"/>
      <c r="I200" s="660"/>
      <c r="J200" s="622"/>
      <c r="K200" s="614"/>
      <c r="L200" s="23" t="s">
        <v>659</v>
      </c>
      <c r="M200" s="123" t="s">
        <v>1219</v>
      </c>
      <c r="N200" s="23" t="s">
        <v>1817</v>
      </c>
      <c r="O200" s="34">
        <v>0</v>
      </c>
      <c r="P200" s="54">
        <v>1</v>
      </c>
      <c r="Q200" s="54">
        <v>0</v>
      </c>
      <c r="R200" s="308">
        <f t="shared" si="99"/>
        <v>0</v>
      </c>
      <c r="S200" s="54">
        <v>1</v>
      </c>
      <c r="T200" s="308">
        <f>+S200/P200</f>
        <v>1</v>
      </c>
      <c r="U200" s="54">
        <v>0</v>
      </c>
      <c r="V200" s="310">
        <f>+U200/P200</f>
        <v>0</v>
      </c>
      <c r="W200" s="41">
        <v>0</v>
      </c>
      <c r="X200" s="310">
        <f t="shared" si="100"/>
        <v>0</v>
      </c>
      <c r="Y200" s="48">
        <v>0</v>
      </c>
      <c r="Z200" s="54">
        <v>0</v>
      </c>
      <c r="AA200" s="54">
        <v>0</v>
      </c>
      <c r="AB200" s="43">
        <v>0</v>
      </c>
      <c r="AC200" s="247" t="str">
        <f t="shared" si="89"/>
        <v xml:space="preserve"> -</v>
      </c>
      <c r="AD200" s="337" t="str">
        <f t="shared" si="90"/>
        <v xml:space="preserve"> -</v>
      </c>
      <c r="AE200" s="248">
        <f t="shared" si="91"/>
        <v>0</v>
      </c>
      <c r="AF200" s="337">
        <f t="shared" si="92"/>
        <v>0</v>
      </c>
      <c r="AG200" s="248" t="str">
        <f t="shared" si="93"/>
        <v xml:space="preserve"> -</v>
      </c>
      <c r="AH200" s="337" t="str">
        <f t="shared" si="94"/>
        <v xml:space="preserve"> -</v>
      </c>
      <c r="AI200" s="248" t="str">
        <f t="shared" si="95"/>
        <v xml:space="preserve"> -</v>
      </c>
      <c r="AJ200" s="337" t="str">
        <f t="shared" si="96"/>
        <v xml:space="preserve"> -</v>
      </c>
      <c r="AK200" s="503">
        <f t="shared" ref="AK200" si="130">+SUM(Y200:AB200)/P200</f>
        <v>0</v>
      </c>
      <c r="AL200" s="498">
        <f t="shared" si="97"/>
        <v>0</v>
      </c>
      <c r="AM200" s="493">
        <f t="shared" si="98"/>
        <v>0</v>
      </c>
      <c r="AN200" s="49">
        <v>0</v>
      </c>
      <c r="AO200" s="54">
        <v>0</v>
      </c>
      <c r="AP200" s="54">
        <v>0</v>
      </c>
      <c r="AQ200" s="116" t="str">
        <f t="shared" si="102"/>
        <v xml:space="preserve"> -</v>
      </c>
      <c r="AR200" s="277" t="str">
        <f t="shared" si="103"/>
        <v xml:space="preserve"> -</v>
      </c>
      <c r="AS200" s="49">
        <v>0</v>
      </c>
      <c r="AT200" s="54">
        <v>0</v>
      </c>
      <c r="AU200" s="54">
        <v>0</v>
      </c>
      <c r="AV200" s="116" t="str">
        <f t="shared" si="104"/>
        <v xml:space="preserve"> -</v>
      </c>
      <c r="AW200" s="277" t="str">
        <f t="shared" si="105"/>
        <v xml:space="preserve"> -</v>
      </c>
      <c r="AX200" s="48">
        <v>0</v>
      </c>
      <c r="AY200" s="54">
        <v>0</v>
      </c>
      <c r="AZ200" s="54">
        <v>0</v>
      </c>
      <c r="BA200" s="116" t="str">
        <f t="shared" si="106"/>
        <v xml:space="preserve"> -</v>
      </c>
      <c r="BB200" s="277" t="str">
        <f t="shared" si="107"/>
        <v xml:space="preserve"> -</v>
      </c>
      <c r="BC200" s="49">
        <v>0</v>
      </c>
      <c r="BD200" s="54">
        <v>0</v>
      </c>
      <c r="BE200" s="54">
        <v>0</v>
      </c>
      <c r="BF200" s="116" t="str">
        <f t="shared" si="108"/>
        <v xml:space="preserve"> -</v>
      </c>
      <c r="BG200" s="277" t="str">
        <f t="shared" si="109"/>
        <v xml:space="preserve"> -</v>
      </c>
      <c r="BH200" s="240">
        <f t="shared" si="110"/>
        <v>0</v>
      </c>
      <c r="BI200" s="236">
        <f t="shared" si="111"/>
        <v>0</v>
      </c>
      <c r="BJ200" s="236">
        <f t="shared" si="112"/>
        <v>0</v>
      </c>
      <c r="BK200" s="381" t="str">
        <f t="shared" si="113"/>
        <v xml:space="preserve"> -</v>
      </c>
      <c r="BL200" s="277" t="str">
        <f t="shared" si="114"/>
        <v xml:space="preserve"> -</v>
      </c>
      <c r="BM200" s="451" t="s">
        <v>1223</v>
      </c>
      <c r="BN200" s="93" t="s">
        <v>1255</v>
      </c>
      <c r="BO200" s="96" t="s">
        <v>1952</v>
      </c>
    </row>
    <row r="201" spans="2:67" ht="30" customHeight="1">
      <c r="B201" s="649"/>
      <c r="C201" s="646"/>
      <c r="D201" s="707"/>
      <c r="E201" s="619"/>
      <c r="F201" s="626" t="s">
        <v>680</v>
      </c>
      <c r="G201" s="628">
        <v>566.79999999999995</v>
      </c>
      <c r="H201" s="591">
        <v>537</v>
      </c>
      <c r="I201" s="660">
        <f>+H201-G201</f>
        <v>-29.799999999999955</v>
      </c>
      <c r="J201" s="622"/>
      <c r="K201" s="614"/>
      <c r="L201" s="23" t="s">
        <v>660</v>
      </c>
      <c r="M201" s="123" t="s">
        <v>1219</v>
      </c>
      <c r="N201" s="23" t="s">
        <v>1818</v>
      </c>
      <c r="O201" s="34">
        <v>1</v>
      </c>
      <c r="P201" s="54">
        <v>1</v>
      </c>
      <c r="Q201" s="54">
        <v>0</v>
      </c>
      <c r="R201" s="308">
        <v>0</v>
      </c>
      <c r="S201" s="54">
        <v>1</v>
      </c>
      <c r="T201" s="308">
        <v>0.33</v>
      </c>
      <c r="U201" s="54">
        <v>1</v>
      </c>
      <c r="V201" s="310">
        <v>0.33</v>
      </c>
      <c r="W201" s="41">
        <v>1</v>
      </c>
      <c r="X201" s="310">
        <v>0.34</v>
      </c>
      <c r="Y201" s="48">
        <v>0</v>
      </c>
      <c r="Z201" s="54">
        <v>0</v>
      </c>
      <c r="AA201" s="54">
        <v>0</v>
      </c>
      <c r="AB201" s="43">
        <v>0</v>
      </c>
      <c r="AC201" s="247" t="str">
        <f t="shared" si="89"/>
        <v xml:space="preserve"> -</v>
      </c>
      <c r="AD201" s="337" t="str">
        <f t="shared" si="90"/>
        <v xml:space="preserve"> -</v>
      </c>
      <c r="AE201" s="248">
        <f t="shared" si="91"/>
        <v>0</v>
      </c>
      <c r="AF201" s="337">
        <f t="shared" si="92"/>
        <v>0</v>
      </c>
      <c r="AG201" s="248">
        <f t="shared" si="93"/>
        <v>0</v>
      </c>
      <c r="AH201" s="337">
        <f t="shared" si="94"/>
        <v>0</v>
      </c>
      <c r="AI201" s="248">
        <f t="shared" si="95"/>
        <v>0</v>
      </c>
      <c r="AJ201" s="337">
        <f t="shared" si="96"/>
        <v>0</v>
      </c>
      <c r="AK201" s="503">
        <f>+AVERAGE(Z201:AB201)/P201</f>
        <v>0</v>
      </c>
      <c r="AL201" s="498">
        <f t="shared" si="97"/>
        <v>0</v>
      </c>
      <c r="AM201" s="493">
        <f t="shared" si="98"/>
        <v>0</v>
      </c>
      <c r="AN201" s="49">
        <v>0</v>
      </c>
      <c r="AO201" s="54">
        <v>0</v>
      </c>
      <c r="AP201" s="54">
        <v>0</v>
      </c>
      <c r="AQ201" s="116" t="str">
        <f t="shared" si="102"/>
        <v xml:space="preserve"> -</v>
      </c>
      <c r="AR201" s="277" t="str">
        <f t="shared" si="103"/>
        <v xml:space="preserve"> -</v>
      </c>
      <c r="AS201" s="49">
        <v>1100000</v>
      </c>
      <c r="AT201" s="54">
        <v>0</v>
      </c>
      <c r="AU201" s="54">
        <v>0</v>
      </c>
      <c r="AV201" s="116">
        <f t="shared" si="104"/>
        <v>0</v>
      </c>
      <c r="AW201" s="277" t="str">
        <f t="shared" si="105"/>
        <v xml:space="preserve"> -</v>
      </c>
      <c r="AX201" s="48">
        <v>0</v>
      </c>
      <c r="AY201" s="54">
        <v>0</v>
      </c>
      <c r="AZ201" s="54">
        <v>0</v>
      </c>
      <c r="BA201" s="116" t="str">
        <f t="shared" si="106"/>
        <v xml:space="preserve"> -</v>
      </c>
      <c r="BB201" s="277" t="str">
        <f t="shared" si="107"/>
        <v xml:space="preserve"> -</v>
      </c>
      <c r="BC201" s="49">
        <v>0</v>
      </c>
      <c r="BD201" s="54">
        <v>0</v>
      </c>
      <c r="BE201" s="54">
        <v>0</v>
      </c>
      <c r="BF201" s="116" t="str">
        <f t="shared" si="108"/>
        <v xml:space="preserve"> -</v>
      </c>
      <c r="BG201" s="277" t="str">
        <f t="shared" si="109"/>
        <v xml:space="preserve"> -</v>
      </c>
      <c r="BH201" s="240">
        <f t="shared" si="110"/>
        <v>1100000</v>
      </c>
      <c r="BI201" s="236">
        <f t="shared" si="111"/>
        <v>0</v>
      </c>
      <c r="BJ201" s="236">
        <f t="shared" si="112"/>
        <v>0</v>
      </c>
      <c r="BK201" s="381">
        <f t="shared" si="113"/>
        <v>0</v>
      </c>
      <c r="BL201" s="277" t="str">
        <f t="shared" si="114"/>
        <v xml:space="preserve"> -</v>
      </c>
      <c r="BM201" s="451" t="s">
        <v>1223</v>
      </c>
      <c r="BN201" s="93" t="s">
        <v>1255</v>
      </c>
      <c r="BO201" s="96" t="s">
        <v>1952</v>
      </c>
    </row>
    <row r="202" spans="2:67" ht="30" customHeight="1">
      <c r="B202" s="649"/>
      <c r="C202" s="646"/>
      <c r="D202" s="707"/>
      <c r="E202" s="619"/>
      <c r="F202" s="626"/>
      <c r="G202" s="628"/>
      <c r="H202" s="591"/>
      <c r="I202" s="660"/>
      <c r="J202" s="622"/>
      <c r="K202" s="614"/>
      <c r="L202" s="23" t="s">
        <v>661</v>
      </c>
      <c r="M202" s="123" t="s">
        <v>1219</v>
      </c>
      <c r="N202" s="23" t="s">
        <v>1819</v>
      </c>
      <c r="O202" s="34">
        <v>0</v>
      </c>
      <c r="P202" s="54">
        <v>1</v>
      </c>
      <c r="Q202" s="54">
        <v>0</v>
      </c>
      <c r="R202" s="308">
        <v>0</v>
      </c>
      <c r="S202" s="54">
        <v>1</v>
      </c>
      <c r="T202" s="308">
        <v>0.33</v>
      </c>
      <c r="U202" s="54">
        <v>1</v>
      </c>
      <c r="V202" s="310">
        <v>0.33</v>
      </c>
      <c r="W202" s="41">
        <v>1</v>
      </c>
      <c r="X202" s="310">
        <v>0.34</v>
      </c>
      <c r="Y202" s="48">
        <v>0</v>
      </c>
      <c r="Z202" s="54">
        <v>0</v>
      </c>
      <c r="AA202" s="54">
        <v>0</v>
      </c>
      <c r="AB202" s="43">
        <v>0</v>
      </c>
      <c r="AC202" s="247" t="str">
        <f t="shared" si="89"/>
        <v xml:space="preserve"> -</v>
      </c>
      <c r="AD202" s="337" t="str">
        <f t="shared" si="90"/>
        <v xml:space="preserve"> -</v>
      </c>
      <c r="AE202" s="248">
        <f t="shared" si="91"/>
        <v>0</v>
      </c>
      <c r="AF202" s="337">
        <f t="shared" si="92"/>
        <v>0</v>
      </c>
      <c r="AG202" s="248">
        <f t="shared" si="93"/>
        <v>0</v>
      </c>
      <c r="AH202" s="337">
        <f t="shared" si="94"/>
        <v>0</v>
      </c>
      <c r="AI202" s="248">
        <f t="shared" si="95"/>
        <v>0</v>
      </c>
      <c r="AJ202" s="337">
        <f t="shared" si="96"/>
        <v>0</v>
      </c>
      <c r="AK202" s="503">
        <f>+AVERAGE(Z202:AB202)/P202</f>
        <v>0</v>
      </c>
      <c r="AL202" s="498">
        <f t="shared" si="97"/>
        <v>0</v>
      </c>
      <c r="AM202" s="493">
        <f t="shared" si="98"/>
        <v>0</v>
      </c>
      <c r="AN202" s="49">
        <v>0</v>
      </c>
      <c r="AO202" s="54">
        <v>0</v>
      </c>
      <c r="AP202" s="54">
        <v>0</v>
      </c>
      <c r="AQ202" s="116" t="str">
        <f t="shared" si="102"/>
        <v xml:space="preserve"> -</v>
      </c>
      <c r="AR202" s="277" t="str">
        <f t="shared" si="103"/>
        <v xml:space="preserve"> -</v>
      </c>
      <c r="AS202" s="49">
        <v>42916</v>
      </c>
      <c r="AT202" s="54">
        <v>0</v>
      </c>
      <c r="AU202" s="54">
        <v>0</v>
      </c>
      <c r="AV202" s="116">
        <f t="shared" si="104"/>
        <v>0</v>
      </c>
      <c r="AW202" s="277" t="str">
        <f t="shared" si="105"/>
        <v xml:space="preserve"> -</v>
      </c>
      <c r="AX202" s="48">
        <v>0</v>
      </c>
      <c r="AY202" s="54">
        <v>0</v>
      </c>
      <c r="AZ202" s="54">
        <v>0</v>
      </c>
      <c r="BA202" s="116" t="str">
        <f t="shared" si="106"/>
        <v xml:space="preserve"> -</v>
      </c>
      <c r="BB202" s="277" t="str">
        <f t="shared" si="107"/>
        <v xml:space="preserve"> -</v>
      </c>
      <c r="BC202" s="49">
        <v>0</v>
      </c>
      <c r="BD202" s="54">
        <v>0</v>
      </c>
      <c r="BE202" s="54">
        <v>0</v>
      </c>
      <c r="BF202" s="116" t="str">
        <f t="shared" si="108"/>
        <v xml:space="preserve"> -</v>
      </c>
      <c r="BG202" s="277" t="str">
        <f t="shared" si="109"/>
        <v xml:space="preserve"> -</v>
      </c>
      <c r="BH202" s="240">
        <f t="shared" si="110"/>
        <v>42916</v>
      </c>
      <c r="BI202" s="236">
        <f t="shared" si="111"/>
        <v>0</v>
      </c>
      <c r="BJ202" s="236">
        <f t="shared" si="112"/>
        <v>0</v>
      </c>
      <c r="BK202" s="381">
        <f t="shared" si="113"/>
        <v>0</v>
      </c>
      <c r="BL202" s="277" t="str">
        <f t="shared" si="114"/>
        <v xml:space="preserve"> -</v>
      </c>
      <c r="BM202" s="451" t="s">
        <v>1223</v>
      </c>
      <c r="BN202" s="93" t="s">
        <v>1255</v>
      </c>
      <c r="BO202" s="96" t="s">
        <v>1952</v>
      </c>
    </row>
    <row r="203" spans="2:67" ht="30" customHeight="1">
      <c r="B203" s="649"/>
      <c r="C203" s="646"/>
      <c r="D203" s="707"/>
      <c r="E203" s="619"/>
      <c r="F203" s="626"/>
      <c r="G203" s="628"/>
      <c r="H203" s="591"/>
      <c r="I203" s="660"/>
      <c r="J203" s="622"/>
      <c r="K203" s="614"/>
      <c r="L203" s="23" t="s">
        <v>662</v>
      </c>
      <c r="M203" s="123" t="s">
        <v>1219</v>
      </c>
      <c r="N203" s="23" t="s">
        <v>1820</v>
      </c>
      <c r="O203" s="34">
        <v>0</v>
      </c>
      <c r="P203" s="54">
        <v>1</v>
      </c>
      <c r="Q203" s="54">
        <v>0</v>
      </c>
      <c r="R203" s="308">
        <f t="shared" si="99"/>
        <v>0</v>
      </c>
      <c r="S203" s="54">
        <v>0</v>
      </c>
      <c r="T203" s="308">
        <f>+S203/P203</f>
        <v>0</v>
      </c>
      <c r="U203" s="54">
        <v>0</v>
      </c>
      <c r="V203" s="310">
        <f>+U203/P203</f>
        <v>0</v>
      </c>
      <c r="W203" s="41">
        <v>1</v>
      </c>
      <c r="X203" s="310">
        <f t="shared" si="100"/>
        <v>1</v>
      </c>
      <c r="Y203" s="48">
        <v>0</v>
      </c>
      <c r="Z203" s="54">
        <v>0</v>
      </c>
      <c r="AA203" s="54">
        <v>0</v>
      </c>
      <c r="AB203" s="43">
        <v>0</v>
      </c>
      <c r="AC203" s="247" t="str">
        <f t="shared" si="89"/>
        <v xml:space="preserve"> -</v>
      </c>
      <c r="AD203" s="337" t="str">
        <f t="shared" si="90"/>
        <v xml:space="preserve"> -</v>
      </c>
      <c r="AE203" s="248" t="str">
        <f t="shared" si="91"/>
        <v xml:space="preserve"> -</v>
      </c>
      <c r="AF203" s="337" t="str">
        <f t="shared" si="92"/>
        <v xml:space="preserve"> -</v>
      </c>
      <c r="AG203" s="248" t="str">
        <f t="shared" si="93"/>
        <v xml:space="preserve"> -</v>
      </c>
      <c r="AH203" s="337" t="str">
        <f t="shared" si="94"/>
        <v xml:space="preserve"> -</v>
      </c>
      <c r="AI203" s="248">
        <f t="shared" si="95"/>
        <v>0</v>
      </c>
      <c r="AJ203" s="337">
        <f t="shared" si="96"/>
        <v>0</v>
      </c>
      <c r="AK203" s="503">
        <f t="shared" ref="AK203" si="131">+SUM(Y203:AB203)/P203</f>
        <v>0</v>
      </c>
      <c r="AL203" s="498">
        <f t="shared" si="97"/>
        <v>0</v>
      </c>
      <c r="AM203" s="493">
        <f t="shared" si="98"/>
        <v>0</v>
      </c>
      <c r="AN203" s="49">
        <v>0</v>
      </c>
      <c r="AO203" s="54">
        <v>0</v>
      </c>
      <c r="AP203" s="54">
        <v>0</v>
      </c>
      <c r="AQ203" s="116" t="str">
        <f t="shared" si="102"/>
        <v xml:space="preserve"> -</v>
      </c>
      <c r="AR203" s="277" t="str">
        <f t="shared" si="103"/>
        <v xml:space="preserve"> -</v>
      </c>
      <c r="AS203" s="49">
        <v>0</v>
      </c>
      <c r="AT203" s="54">
        <v>0</v>
      </c>
      <c r="AU203" s="54">
        <v>0</v>
      </c>
      <c r="AV203" s="116" t="str">
        <f t="shared" si="104"/>
        <v xml:space="preserve"> -</v>
      </c>
      <c r="AW203" s="277" t="str">
        <f t="shared" si="105"/>
        <v xml:space="preserve"> -</v>
      </c>
      <c r="AX203" s="48">
        <v>0</v>
      </c>
      <c r="AY203" s="54">
        <v>0</v>
      </c>
      <c r="AZ203" s="54">
        <v>0</v>
      </c>
      <c r="BA203" s="116" t="str">
        <f t="shared" si="106"/>
        <v xml:space="preserve"> -</v>
      </c>
      <c r="BB203" s="277" t="str">
        <f t="shared" si="107"/>
        <v xml:space="preserve"> -</v>
      </c>
      <c r="BC203" s="49">
        <v>0</v>
      </c>
      <c r="BD203" s="54">
        <v>0</v>
      </c>
      <c r="BE203" s="54">
        <v>0</v>
      </c>
      <c r="BF203" s="116" t="str">
        <f t="shared" si="108"/>
        <v xml:space="preserve"> -</v>
      </c>
      <c r="BG203" s="277" t="str">
        <f t="shared" si="109"/>
        <v xml:space="preserve"> -</v>
      </c>
      <c r="BH203" s="240">
        <f t="shared" si="110"/>
        <v>0</v>
      </c>
      <c r="BI203" s="236">
        <f t="shared" si="111"/>
        <v>0</v>
      </c>
      <c r="BJ203" s="236">
        <f t="shared" si="112"/>
        <v>0</v>
      </c>
      <c r="BK203" s="381" t="str">
        <f t="shared" si="113"/>
        <v xml:space="preserve"> -</v>
      </c>
      <c r="BL203" s="277" t="str">
        <f t="shared" si="114"/>
        <v xml:space="preserve"> -</v>
      </c>
      <c r="BM203" s="451" t="s">
        <v>1223</v>
      </c>
      <c r="BN203" s="93" t="s">
        <v>1255</v>
      </c>
      <c r="BO203" s="96" t="s">
        <v>1952</v>
      </c>
    </row>
    <row r="204" spans="2:67" ht="30" customHeight="1" thickBot="1">
      <c r="B204" s="649"/>
      <c r="C204" s="646"/>
      <c r="D204" s="707"/>
      <c r="E204" s="619"/>
      <c r="F204" s="626"/>
      <c r="G204" s="628"/>
      <c r="H204" s="591"/>
      <c r="I204" s="660"/>
      <c r="J204" s="623"/>
      <c r="K204" s="615"/>
      <c r="L204" s="25" t="s">
        <v>663</v>
      </c>
      <c r="M204" s="126">
        <v>2210122</v>
      </c>
      <c r="N204" s="25" t="s">
        <v>1821</v>
      </c>
      <c r="O204" s="38">
        <v>1</v>
      </c>
      <c r="P204" s="98">
        <v>1</v>
      </c>
      <c r="Q204" s="98">
        <v>0</v>
      </c>
      <c r="R204" s="311">
        <v>0</v>
      </c>
      <c r="S204" s="98">
        <v>1</v>
      </c>
      <c r="T204" s="311">
        <v>0.33</v>
      </c>
      <c r="U204" s="98">
        <v>1</v>
      </c>
      <c r="V204" s="312">
        <v>0.33</v>
      </c>
      <c r="W204" s="44">
        <v>1</v>
      </c>
      <c r="X204" s="312">
        <v>0.34</v>
      </c>
      <c r="Y204" s="56">
        <v>0</v>
      </c>
      <c r="Z204" s="86">
        <v>0</v>
      </c>
      <c r="AA204" s="86">
        <v>0</v>
      </c>
      <c r="AB204" s="64">
        <v>0</v>
      </c>
      <c r="AC204" s="338" t="str">
        <f t="shared" ref="AC204:AC220" si="132">IF(Q204=0," -",Y204/Q204)</f>
        <v xml:space="preserve"> -</v>
      </c>
      <c r="AD204" s="339" t="str">
        <f t="shared" ref="AD204:AD220" si="133">IF(Q204=0," -",IF(AC204&gt;100%,100%,AC204))</f>
        <v xml:space="preserve"> -</v>
      </c>
      <c r="AE204" s="268">
        <f t="shared" ref="AE204:AE220" si="134">IF(S204=0," -",Z204/S204)</f>
        <v>0</v>
      </c>
      <c r="AF204" s="339">
        <f t="shared" ref="AF204:AF220" si="135">IF(S204=0," -",IF(AE204&gt;100%,100%,AE204))</f>
        <v>0</v>
      </c>
      <c r="AG204" s="268">
        <f t="shared" ref="AG204:AG220" si="136">IF(U204=0," -",AA204/U204)</f>
        <v>0</v>
      </c>
      <c r="AH204" s="339">
        <f t="shared" ref="AH204:AH220" si="137">IF(U204=0," -",IF(AG204&gt;100%,100%,AG204))</f>
        <v>0</v>
      </c>
      <c r="AI204" s="268">
        <f t="shared" ref="AI204:AI220" si="138">IF(W204=0," -",AB204/W204)</f>
        <v>0</v>
      </c>
      <c r="AJ204" s="339">
        <f t="shared" ref="AJ204:AJ220" si="139">IF(W204=0," -",IF(AI204&gt;100%,100%,AI204))</f>
        <v>0</v>
      </c>
      <c r="AK204" s="506">
        <f>+AVERAGE(Z204:AB204)/P204</f>
        <v>0</v>
      </c>
      <c r="AL204" s="501">
        <f t="shared" ref="AL204:AL220" si="140">+IF(AK204&gt;100%,100%,AK204)</f>
        <v>0</v>
      </c>
      <c r="AM204" s="496">
        <f t="shared" ref="AM204:AM220" si="141">+AL204</f>
        <v>0</v>
      </c>
      <c r="AN204" s="51">
        <v>0</v>
      </c>
      <c r="AO204" s="98">
        <v>0</v>
      </c>
      <c r="AP204" s="98">
        <v>0</v>
      </c>
      <c r="AQ204" s="136" t="str">
        <f t="shared" si="102"/>
        <v xml:space="preserve"> -</v>
      </c>
      <c r="AR204" s="280" t="str">
        <f t="shared" si="103"/>
        <v xml:space="preserve"> -</v>
      </c>
      <c r="AS204" s="51">
        <v>602869</v>
      </c>
      <c r="AT204" s="98">
        <v>0</v>
      </c>
      <c r="AU204" s="98">
        <v>0</v>
      </c>
      <c r="AV204" s="136">
        <f t="shared" si="104"/>
        <v>0</v>
      </c>
      <c r="AW204" s="280" t="str">
        <f t="shared" si="105"/>
        <v xml:space="preserve"> -</v>
      </c>
      <c r="AX204" s="50">
        <v>5000000</v>
      </c>
      <c r="AY204" s="98">
        <v>0</v>
      </c>
      <c r="AZ204" s="98">
        <v>0</v>
      </c>
      <c r="BA204" s="136">
        <f t="shared" si="106"/>
        <v>0</v>
      </c>
      <c r="BB204" s="280" t="str">
        <f t="shared" si="107"/>
        <v xml:space="preserve"> -</v>
      </c>
      <c r="BC204" s="51">
        <v>5000000</v>
      </c>
      <c r="BD204" s="98">
        <v>0</v>
      </c>
      <c r="BE204" s="98">
        <v>0</v>
      </c>
      <c r="BF204" s="136">
        <f t="shared" si="108"/>
        <v>0</v>
      </c>
      <c r="BG204" s="280" t="str">
        <f t="shared" si="109"/>
        <v xml:space="preserve"> -</v>
      </c>
      <c r="BH204" s="258">
        <f t="shared" si="110"/>
        <v>10602869</v>
      </c>
      <c r="BI204" s="237">
        <f t="shared" si="111"/>
        <v>0</v>
      </c>
      <c r="BJ204" s="237">
        <f t="shared" si="112"/>
        <v>0</v>
      </c>
      <c r="BK204" s="384">
        <f t="shared" si="113"/>
        <v>0</v>
      </c>
      <c r="BL204" s="280" t="str">
        <f t="shared" si="114"/>
        <v xml:space="preserve"> -</v>
      </c>
      <c r="BM204" s="453" t="s">
        <v>1223</v>
      </c>
      <c r="BN204" s="94" t="s">
        <v>1255</v>
      </c>
      <c r="BO204" s="97" t="s">
        <v>1952</v>
      </c>
    </row>
    <row r="205" spans="2:67" ht="30" customHeight="1">
      <c r="B205" s="649"/>
      <c r="C205" s="646"/>
      <c r="D205" s="707"/>
      <c r="E205" s="619"/>
      <c r="F205" s="626"/>
      <c r="G205" s="628"/>
      <c r="H205" s="591"/>
      <c r="I205" s="660"/>
      <c r="J205" s="624">
        <f>+RESUMEN!J118</f>
        <v>0.23046666666666671</v>
      </c>
      <c r="K205" s="616" t="s">
        <v>684</v>
      </c>
      <c r="L205" s="22" t="s">
        <v>664</v>
      </c>
      <c r="M205" s="128">
        <v>2210154</v>
      </c>
      <c r="N205" s="22" t="s">
        <v>1822</v>
      </c>
      <c r="O205" s="33">
        <v>1</v>
      </c>
      <c r="P205" s="84">
        <v>1</v>
      </c>
      <c r="Q205" s="84">
        <v>1</v>
      </c>
      <c r="R205" s="307">
        <v>0.25</v>
      </c>
      <c r="S205" s="84">
        <v>1</v>
      </c>
      <c r="T205" s="307">
        <v>0.25</v>
      </c>
      <c r="U205" s="84">
        <v>1</v>
      </c>
      <c r="V205" s="309">
        <v>0.25</v>
      </c>
      <c r="W205" s="40">
        <v>1</v>
      </c>
      <c r="X205" s="316">
        <v>0.25</v>
      </c>
      <c r="Y205" s="46">
        <v>1</v>
      </c>
      <c r="Z205" s="84">
        <v>0.2</v>
      </c>
      <c r="AA205" s="84">
        <v>0</v>
      </c>
      <c r="AB205" s="63">
        <v>0</v>
      </c>
      <c r="AC205" s="243">
        <f t="shared" si="132"/>
        <v>1</v>
      </c>
      <c r="AD205" s="336">
        <f t="shared" si="133"/>
        <v>1</v>
      </c>
      <c r="AE205" s="244">
        <f t="shared" si="134"/>
        <v>0.2</v>
      </c>
      <c r="AF205" s="336">
        <f t="shared" si="135"/>
        <v>0.2</v>
      </c>
      <c r="AG205" s="244">
        <f t="shared" si="136"/>
        <v>0</v>
      </c>
      <c r="AH205" s="336">
        <f t="shared" si="137"/>
        <v>0</v>
      </c>
      <c r="AI205" s="244">
        <f t="shared" si="138"/>
        <v>0</v>
      </c>
      <c r="AJ205" s="336">
        <f t="shared" si="139"/>
        <v>0</v>
      </c>
      <c r="AK205" s="502">
        <f t="shared" ref="AK205:AK215" si="142">+AVERAGE(Y205:AB205)/P205</f>
        <v>0.3</v>
      </c>
      <c r="AL205" s="497">
        <f t="shared" si="140"/>
        <v>0.3</v>
      </c>
      <c r="AM205" s="492">
        <f t="shared" si="141"/>
        <v>0.3</v>
      </c>
      <c r="AN205" s="46">
        <v>0</v>
      </c>
      <c r="AO205" s="84">
        <v>0</v>
      </c>
      <c r="AP205" s="84">
        <v>0</v>
      </c>
      <c r="AQ205" s="135" t="str">
        <f t="shared" ref="AQ205:AQ220" si="143">IF(AN205=0," -",AO205/AN205)</f>
        <v xml:space="preserve"> -</v>
      </c>
      <c r="AR205" s="283" t="str">
        <f t="shared" ref="AR205:AR220" si="144">IF(AP205=0," -",IF(AO205=0,100%,AP205/AO205))</f>
        <v xml:space="preserve"> -</v>
      </c>
      <c r="AS205" s="47">
        <v>0</v>
      </c>
      <c r="AT205" s="84">
        <v>0</v>
      </c>
      <c r="AU205" s="84">
        <v>0</v>
      </c>
      <c r="AV205" s="135" t="str">
        <f t="shared" ref="AV205:AV220" si="145">IF(AS205=0," -",AT205/AS205)</f>
        <v xml:space="preserve"> -</v>
      </c>
      <c r="AW205" s="283" t="str">
        <f t="shared" ref="AW205:AW220" si="146">IF(AU205=0," -",IF(AT205=0,100%,AU205/AT205))</f>
        <v xml:space="preserve"> -</v>
      </c>
      <c r="AX205" s="46">
        <v>136503</v>
      </c>
      <c r="AY205" s="84">
        <v>0</v>
      </c>
      <c r="AZ205" s="84">
        <v>0</v>
      </c>
      <c r="BA205" s="135">
        <f t="shared" ref="BA205:BA220" si="147">IF(AX205=0," -",AY205/AX205)</f>
        <v>0</v>
      </c>
      <c r="BB205" s="283" t="str">
        <f t="shared" ref="BB205:BB220" si="148">IF(AZ205=0," -",IF(AY205=0,100%,AZ205/AY205))</f>
        <v xml:space="preserve"> -</v>
      </c>
      <c r="BC205" s="47">
        <v>142646</v>
      </c>
      <c r="BD205" s="84">
        <v>0</v>
      </c>
      <c r="BE205" s="84">
        <v>0</v>
      </c>
      <c r="BF205" s="135">
        <f t="shared" ref="BF205:BF220" si="149">IF(BC205=0," -",BD205/BC205)</f>
        <v>0</v>
      </c>
      <c r="BG205" s="283" t="str">
        <f t="shared" ref="BG205:BG220" si="150">IF(BE205=0," -",IF(BD205=0,100%,BE205/BD205))</f>
        <v xml:space="preserve"> -</v>
      </c>
      <c r="BH205" s="238">
        <f t="shared" ref="BH205:BH220" si="151">+AN205+AS205+AX205+BC205</f>
        <v>279149</v>
      </c>
      <c r="BI205" s="239">
        <f t="shared" ref="BI205:BI220" si="152">+AO205+AT205+AY205+BD205</f>
        <v>0</v>
      </c>
      <c r="BJ205" s="239">
        <f t="shared" ref="BJ205:BJ220" si="153">+AP205+AU205+AZ205+BE205</f>
        <v>0</v>
      </c>
      <c r="BK205" s="380">
        <f t="shared" ref="BK205:BK220" si="154">IF(BH205=0," -",BI205/BH205)</f>
        <v>0</v>
      </c>
      <c r="BL205" s="283" t="str">
        <f t="shared" ref="BL205:BL220" si="155">IF(BJ205=0," -",IF(BI205=0,100%,BJ205/BI205))</f>
        <v xml:space="preserve"> -</v>
      </c>
      <c r="BM205" s="454" t="s">
        <v>1502</v>
      </c>
      <c r="BN205" s="101" t="s">
        <v>1255</v>
      </c>
      <c r="BO205" s="69" t="s">
        <v>1952</v>
      </c>
    </row>
    <row r="206" spans="2:67" ht="30" customHeight="1">
      <c r="B206" s="649"/>
      <c r="C206" s="646"/>
      <c r="D206" s="707"/>
      <c r="E206" s="619"/>
      <c r="F206" s="626"/>
      <c r="G206" s="628"/>
      <c r="H206" s="591"/>
      <c r="I206" s="660"/>
      <c r="J206" s="622"/>
      <c r="K206" s="614"/>
      <c r="L206" s="23" t="s">
        <v>665</v>
      </c>
      <c r="M206" s="123" t="s">
        <v>1219</v>
      </c>
      <c r="N206" s="23" t="s">
        <v>1823</v>
      </c>
      <c r="O206" s="34">
        <v>1000</v>
      </c>
      <c r="P206" s="54">
        <v>1000</v>
      </c>
      <c r="Q206" s="54">
        <v>250</v>
      </c>
      <c r="R206" s="308">
        <f t="shared" ref="R206:R220" si="156">+Q206/P206</f>
        <v>0.25</v>
      </c>
      <c r="S206" s="54">
        <v>250</v>
      </c>
      <c r="T206" s="308">
        <f>+S206/P206</f>
        <v>0.25</v>
      </c>
      <c r="U206" s="54">
        <v>250</v>
      </c>
      <c r="V206" s="310">
        <f>+U206/P206</f>
        <v>0.25</v>
      </c>
      <c r="W206" s="41">
        <v>250</v>
      </c>
      <c r="X206" s="317">
        <f t="shared" ref="X206:X220" si="157">+W206/P206</f>
        <v>0.25</v>
      </c>
      <c r="Y206" s="48">
        <v>71</v>
      </c>
      <c r="Z206" s="54">
        <v>0</v>
      </c>
      <c r="AA206" s="54">
        <v>0</v>
      </c>
      <c r="AB206" s="43">
        <v>0</v>
      </c>
      <c r="AC206" s="247">
        <f t="shared" si="132"/>
        <v>0.28399999999999997</v>
      </c>
      <c r="AD206" s="337">
        <f t="shared" si="133"/>
        <v>0.28399999999999997</v>
      </c>
      <c r="AE206" s="248">
        <f t="shared" si="134"/>
        <v>0</v>
      </c>
      <c r="AF206" s="337">
        <f t="shared" si="135"/>
        <v>0</v>
      </c>
      <c r="AG206" s="248">
        <f t="shared" si="136"/>
        <v>0</v>
      </c>
      <c r="AH206" s="337">
        <f t="shared" si="137"/>
        <v>0</v>
      </c>
      <c r="AI206" s="248">
        <f t="shared" si="138"/>
        <v>0</v>
      </c>
      <c r="AJ206" s="337">
        <f t="shared" si="139"/>
        <v>0</v>
      </c>
      <c r="AK206" s="503">
        <f t="shared" ref="AK206:AK208" si="158">+SUM(Y206:AB206)/P206</f>
        <v>7.0999999999999994E-2</v>
      </c>
      <c r="AL206" s="498">
        <f t="shared" si="140"/>
        <v>7.0999999999999994E-2</v>
      </c>
      <c r="AM206" s="493">
        <f t="shared" si="141"/>
        <v>7.0999999999999994E-2</v>
      </c>
      <c r="AN206" s="48">
        <v>0</v>
      </c>
      <c r="AO206" s="54">
        <v>0</v>
      </c>
      <c r="AP206" s="54">
        <v>0</v>
      </c>
      <c r="AQ206" s="116" t="str">
        <f t="shared" si="143"/>
        <v xml:space="preserve"> -</v>
      </c>
      <c r="AR206" s="277" t="str">
        <f t="shared" si="144"/>
        <v xml:space="preserve"> -</v>
      </c>
      <c r="AS206" s="49">
        <v>0</v>
      </c>
      <c r="AT206" s="54">
        <v>0</v>
      </c>
      <c r="AU206" s="54">
        <v>0</v>
      </c>
      <c r="AV206" s="116" t="str">
        <f t="shared" si="145"/>
        <v xml:space="preserve"> -</v>
      </c>
      <c r="AW206" s="277" t="str">
        <f t="shared" si="146"/>
        <v xml:space="preserve"> -</v>
      </c>
      <c r="AX206" s="48">
        <v>0</v>
      </c>
      <c r="AY206" s="54">
        <v>0</v>
      </c>
      <c r="AZ206" s="54">
        <v>0</v>
      </c>
      <c r="BA206" s="116" t="str">
        <f t="shared" si="147"/>
        <v xml:space="preserve"> -</v>
      </c>
      <c r="BB206" s="277" t="str">
        <f t="shared" si="148"/>
        <v xml:space="preserve"> -</v>
      </c>
      <c r="BC206" s="49">
        <v>0</v>
      </c>
      <c r="BD206" s="54">
        <v>0</v>
      </c>
      <c r="BE206" s="54">
        <v>0</v>
      </c>
      <c r="BF206" s="116" t="str">
        <f t="shared" si="149"/>
        <v xml:space="preserve"> -</v>
      </c>
      <c r="BG206" s="277" t="str">
        <f t="shared" si="150"/>
        <v xml:space="preserve"> -</v>
      </c>
      <c r="BH206" s="240">
        <f t="shared" si="151"/>
        <v>0</v>
      </c>
      <c r="BI206" s="236">
        <f t="shared" si="152"/>
        <v>0</v>
      </c>
      <c r="BJ206" s="236">
        <f t="shared" si="153"/>
        <v>0</v>
      </c>
      <c r="BK206" s="381" t="str">
        <f t="shared" si="154"/>
        <v xml:space="preserve"> -</v>
      </c>
      <c r="BL206" s="277" t="str">
        <f t="shared" si="155"/>
        <v xml:space="preserve"> -</v>
      </c>
      <c r="BM206" s="451" t="s">
        <v>1223</v>
      </c>
      <c r="BN206" s="93" t="s">
        <v>1255</v>
      </c>
      <c r="BO206" s="96" t="s">
        <v>1952</v>
      </c>
    </row>
    <row r="207" spans="2:67" ht="30" customHeight="1">
      <c r="B207" s="649"/>
      <c r="C207" s="646"/>
      <c r="D207" s="707"/>
      <c r="E207" s="619"/>
      <c r="F207" s="626"/>
      <c r="G207" s="628"/>
      <c r="H207" s="591"/>
      <c r="I207" s="660"/>
      <c r="J207" s="622"/>
      <c r="K207" s="614"/>
      <c r="L207" s="23" t="s">
        <v>666</v>
      </c>
      <c r="M207" s="123" t="s">
        <v>1219</v>
      </c>
      <c r="N207" s="23" t="s">
        <v>1824</v>
      </c>
      <c r="O207" s="34">
        <v>14786</v>
      </c>
      <c r="P207" s="54">
        <v>10000</v>
      </c>
      <c r="Q207" s="54">
        <v>1500</v>
      </c>
      <c r="R207" s="308">
        <f t="shared" si="156"/>
        <v>0.15</v>
      </c>
      <c r="S207" s="54">
        <v>3000</v>
      </c>
      <c r="T207" s="308">
        <f>+S207/P207</f>
        <v>0.3</v>
      </c>
      <c r="U207" s="54">
        <v>3000</v>
      </c>
      <c r="V207" s="310">
        <f>+U207/P207</f>
        <v>0.3</v>
      </c>
      <c r="W207" s="41">
        <v>2500</v>
      </c>
      <c r="X207" s="317">
        <f t="shared" si="157"/>
        <v>0.25</v>
      </c>
      <c r="Y207" s="48">
        <v>2032</v>
      </c>
      <c r="Z207" s="54">
        <v>0</v>
      </c>
      <c r="AA207" s="54">
        <v>0</v>
      </c>
      <c r="AB207" s="43">
        <v>0</v>
      </c>
      <c r="AC207" s="247">
        <f t="shared" si="132"/>
        <v>1.3546666666666667</v>
      </c>
      <c r="AD207" s="337">
        <f t="shared" si="133"/>
        <v>1</v>
      </c>
      <c r="AE207" s="248">
        <f t="shared" si="134"/>
        <v>0</v>
      </c>
      <c r="AF207" s="337">
        <f t="shared" si="135"/>
        <v>0</v>
      </c>
      <c r="AG207" s="248">
        <f t="shared" si="136"/>
        <v>0</v>
      </c>
      <c r="AH207" s="337">
        <f t="shared" si="137"/>
        <v>0</v>
      </c>
      <c r="AI207" s="248">
        <f t="shared" si="138"/>
        <v>0</v>
      </c>
      <c r="AJ207" s="337">
        <f t="shared" si="139"/>
        <v>0</v>
      </c>
      <c r="AK207" s="503">
        <f t="shared" si="158"/>
        <v>0.20319999999999999</v>
      </c>
      <c r="AL207" s="498">
        <f t="shared" si="140"/>
        <v>0.20319999999999999</v>
      </c>
      <c r="AM207" s="493">
        <f t="shared" si="141"/>
        <v>0.20319999999999999</v>
      </c>
      <c r="AN207" s="48">
        <v>0</v>
      </c>
      <c r="AO207" s="54">
        <v>0</v>
      </c>
      <c r="AP207" s="54">
        <v>0</v>
      </c>
      <c r="AQ207" s="116" t="str">
        <f t="shared" si="143"/>
        <v xml:space="preserve"> -</v>
      </c>
      <c r="AR207" s="277" t="str">
        <f t="shared" si="144"/>
        <v xml:space="preserve"> -</v>
      </c>
      <c r="AS207" s="49">
        <v>52000</v>
      </c>
      <c r="AT207" s="54">
        <v>0</v>
      </c>
      <c r="AU207" s="54">
        <v>0</v>
      </c>
      <c r="AV207" s="116">
        <f t="shared" si="145"/>
        <v>0</v>
      </c>
      <c r="AW207" s="277" t="str">
        <f t="shared" si="146"/>
        <v xml:space="preserve"> -</v>
      </c>
      <c r="AX207" s="48">
        <v>0</v>
      </c>
      <c r="AY207" s="54">
        <v>0</v>
      </c>
      <c r="AZ207" s="54">
        <v>0</v>
      </c>
      <c r="BA207" s="116" t="str">
        <f t="shared" si="147"/>
        <v xml:space="preserve"> -</v>
      </c>
      <c r="BB207" s="277" t="str">
        <f t="shared" si="148"/>
        <v xml:space="preserve"> -</v>
      </c>
      <c r="BC207" s="49">
        <v>0</v>
      </c>
      <c r="BD207" s="54">
        <v>0</v>
      </c>
      <c r="BE207" s="54">
        <v>0</v>
      </c>
      <c r="BF207" s="116" t="str">
        <f t="shared" si="149"/>
        <v xml:space="preserve"> -</v>
      </c>
      <c r="BG207" s="277" t="str">
        <f t="shared" si="150"/>
        <v xml:space="preserve"> -</v>
      </c>
      <c r="BH207" s="240">
        <f t="shared" si="151"/>
        <v>52000</v>
      </c>
      <c r="BI207" s="236">
        <f t="shared" si="152"/>
        <v>0</v>
      </c>
      <c r="BJ207" s="236">
        <f t="shared" si="153"/>
        <v>0</v>
      </c>
      <c r="BK207" s="381">
        <f t="shared" si="154"/>
        <v>0</v>
      </c>
      <c r="BL207" s="277" t="str">
        <f t="shared" si="155"/>
        <v xml:space="preserve"> -</v>
      </c>
      <c r="BM207" s="451" t="s">
        <v>1502</v>
      </c>
      <c r="BN207" s="93" t="s">
        <v>1255</v>
      </c>
      <c r="BO207" s="96" t="s">
        <v>1952</v>
      </c>
    </row>
    <row r="208" spans="2:67" ht="30" customHeight="1">
      <c r="B208" s="649"/>
      <c r="C208" s="646"/>
      <c r="D208" s="707"/>
      <c r="E208" s="619"/>
      <c r="F208" s="626"/>
      <c r="G208" s="628"/>
      <c r="H208" s="591"/>
      <c r="I208" s="660"/>
      <c r="J208" s="622"/>
      <c r="K208" s="614"/>
      <c r="L208" s="23" t="s">
        <v>667</v>
      </c>
      <c r="M208" s="123" t="s">
        <v>1219</v>
      </c>
      <c r="N208" s="23" t="s">
        <v>1825</v>
      </c>
      <c r="O208" s="34">
        <v>4</v>
      </c>
      <c r="P208" s="54">
        <v>4</v>
      </c>
      <c r="Q208" s="54">
        <v>1</v>
      </c>
      <c r="R208" s="308">
        <f t="shared" si="156"/>
        <v>0.25</v>
      </c>
      <c r="S208" s="54">
        <v>1</v>
      </c>
      <c r="T208" s="308">
        <f>+S208/P208</f>
        <v>0.25</v>
      </c>
      <c r="U208" s="54">
        <v>1</v>
      </c>
      <c r="V208" s="310">
        <f>+U208/P208</f>
        <v>0.25</v>
      </c>
      <c r="W208" s="41">
        <v>1</v>
      </c>
      <c r="X208" s="317">
        <f t="shared" si="157"/>
        <v>0.25</v>
      </c>
      <c r="Y208" s="48">
        <v>2</v>
      </c>
      <c r="Z208" s="54">
        <v>0</v>
      </c>
      <c r="AA208" s="54">
        <v>0</v>
      </c>
      <c r="AB208" s="43">
        <v>0</v>
      </c>
      <c r="AC208" s="247">
        <f t="shared" si="132"/>
        <v>2</v>
      </c>
      <c r="AD208" s="337">
        <f t="shared" si="133"/>
        <v>1</v>
      </c>
      <c r="AE208" s="248">
        <f t="shared" si="134"/>
        <v>0</v>
      </c>
      <c r="AF208" s="337">
        <f t="shared" si="135"/>
        <v>0</v>
      </c>
      <c r="AG208" s="248">
        <f t="shared" si="136"/>
        <v>0</v>
      </c>
      <c r="AH208" s="337">
        <f t="shared" si="137"/>
        <v>0</v>
      </c>
      <c r="AI208" s="248">
        <f t="shared" si="138"/>
        <v>0</v>
      </c>
      <c r="AJ208" s="337">
        <f t="shared" si="139"/>
        <v>0</v>
      </c>
      <c r="AK208" s="503">
        <f t="shared" si="158"/>
        <v>0.5</v>
      </c>
      <c r="AL208" s="498">
        <f t="shared" si="140"/>
        <v>0.5</v>
      </c>
      <c r="AM208" s="493">
        <f t="shared" si="141"/>
        <v>0.5</v>
      </c>
      <c r="AN208" s="48">
        <v>0</v>
      </c>
      <c r="AO208" s="54">
        <v>0</v>
      </c>
      <c r="AP208" s="54">
        <v>0</v>
      </c>
      <c r="AQ208" s="116" t="str">
        <f t="shared" si="143"/>
        <v xml:space="preserve"> -</v>
      </c>
      <c r="AR208" s="277" t="str">
        <f t="shared" si="144"/>
        <v xml:space="preserve"> -</v>
      </c>
      <c r="AS208" s="49">
        <v>0</v>
      </c>
      <c r="AT208" s="54">
        <v>0</v>
      </c>
      <c r="AU208" s="54">
        <v>0</v>
      </c>
      <c r="AV208" s="116" t="str">
        <f t="shared" si="145"/>
        <v xml:space="preserve"> -</v>
      </c>
      <c r="AW208" s="277" t="str">
        <f t="shared" si="146"/>
        <v xml:space="preserve"> -</v>
      </c>
      <c r="AX208" s="48">
        <v>0</v>
      </c>
      <c r="AY208" s="54">
        <v>0</v>
      </c>
      <c r="AZ208" s="54">
        <v>0</v>
      </c>
      <c r="BA208" s="116" t="str">
        <f t="shared" si="147"/>
        <v xml:space="preserve"> -</v>
      </c>
      <c r="BB208" s="277" t="str">
        <f t="shared" si="148"/>
        <v xml:space="preserve"> -</v>
      </c>
      <c r="BC208" s="49">
        <v>0</v>
      </c>
      <c r="BD208" s="54">
        <v>0</v>
      </c>
      <c r="BE208" s="54">
        <v>0</v>
      </c>
      <c r="BF208" s="116" t="str">
        <f t="shared" si="149"/>
        <v xml:space="preserve"> -</v>
      </c>
      <c r="BG208" s="277" t="str">
        <f t="shared" si="150"/>
        <v xml:space="preserve"> -</v>
      </c>
      <c r="BH208" s="240">
        <f t="shared" si="151"/>
        <v>0</v>
      </c>
      <c r="BI208" s="236">
        <f t="shared" si="152"/>
        <v>0</v>
      </c>
      <c r="BJ208" s="236">
        <f t="shared" si="153"/>
        <v>0</v>
      </c>
      <c r="BK208" s="381" t="str">
        <f t="shared" si="154"/>
        <v xml:space="preserve"> -</v>
      </c>
      <c r="BL208" s="277" t="str">
        <f t="shared" si="155"/>
        <v xml:space="preserve"> -</v>
      </c>
      <c r="BM208" s="451" t="s">
        <v>1502</v>
      </c>
      <c r="BN208" s="93" t="s">
        <v>1255</v>
      </c>
      <c r="BO208" s="96" t="s">
        <v>1952</v>
      </c>
    </row>
    <row r="209" spans="2:67" ht="30" customHeight="1">
      <c r="B209" s="649"/>
      <c r="C209" s="646"/>
      <c r="D209" s="707"/>
      <c r="E209" s="619"/>
      <c r="F209" s="626"/>
      <c r="G209" s="628"/>
      <c r="H209" s="591"/>
      <c r="I209" s="660"/>
      <c r="J209" s="622"/>
      <c r="K209" s="614"/>
      <c r="L209" s="23" t="s">
        <v>668</v>
      </c>
      <c r="M209" s="123">
        <v>0</v>
      </c>
      <c r="N209" s="23" t="s">
        <v>1826</v>
      </c>
      <c r="O209" s="34">
        <v>1</v>
      </c>
      <c r="P209" s="54">
        <v>1</v>
      </c>
      <c r="Q209" s="54">
        <v>1</v>
      </c>
      <c r="R209" s="308">
        <v>0.25</v>
      </c>
      <c r="S209" s="54">
        <v>1</v>
      </c>
      <c r="T209" s="308">
        <v>0.25</v>
      </c>
      <c r="U209" s="54">
        <v>1</v>
      </c>
      <c r="V209" s="310">
        <v>0.25</v>
      </c>
      <c r="W209" s="41">
        <v>1</v>
      </c>
      <c r="X209" s="317">
        <v>0.25</v>
      </c>
      <c r="Y209" s="48">
        <v>1</v>
      </c>
      <c r="Z209" s="54">
        <v>1</v>
      </c>
      <c r="AA209" s="54">
        <v>0</v>
      </c>
      <c r="AB209" s="43">
        <v>0</v>
      </c>
      <c r="AC209" s="247">
        <f t="shared" si="132"/>
        <v>1</v>
      </c>
      <c r="AD209" s="337">
        <f t="shared" si="133"/>
        <v>1</v>
      </c>
      <c r="AE209" s="248">
        <f t="shared" si="134"/>
        <v>1</v>
      </c>
      <c r="AF209" s="337">
        <f t="shared" si="135"/>
        <v>1</v>
      </c>
      <c r="AG209" s="248">
        <f t="shared" si="136"/>
        <v>0</v>
      </c>
      <c r="AH209" s="337">
        <f t="shared" si="137"/>
        <v>0</v>
      </c>
      <c r="AI209" s="248">
        <f t="shared" si="138"/>
        <v>0</v>
      </c>
      <c r="AJ209" s="337">
        <f t="shared" si="139"/>
        <v>0</v>
      </c>
      <c r="AK209" s="503">
        <f t="shared" si="142"/>
        <v>0.5</v>
      </c>
      <c r="AL209" s="498">
        <f t="shared" si="140"/>
        <v>0.5</v>
      </c>
      <c r="AM209" s="493">
        <f t="shared" si="141"/>
        <v>0.5</v>
      </c>
      <c r="AN209" s="48">
        <v>0</v>
      </c>
      <c r="AO209" s="54">
        <v>0</v>
      </c>
      <c r="AP209" s="54">
        <v>0</v>
      </c>
      <c r="AQ209" s="116" t="str">
        <f t="shared" si="143"/>
        <v xml:space="preserve"> -</v>
      </c>
      <c r="AR209" s="277" t="str">
        <f t="shared" si="144"/>
        <v xml:space="preserve"> -</v>
      </c>
      <c r="AS209" s="49">
        <v>0</v>
      </c>
      <c r="AT209" s="54">
        <v>0</v>
      </c>
      <c r="AU209" s="54">
        <v>0</v>
      </c>
      <c r="AV209" s="116" t="str">
        <f t="shared" si="145"/>
        <v xml:space="preserve"> -</v>
      </c>
      <c r="AW209" s="277" t="str">
        <f t="shared" si="146"/>
        <v xml:space="preserve"> -</v>
      </c>
      <c r="AX209" s="48">
        <v>4000000</v>
      </c>
      <c r="AY209" s="54">
        <v>0</v>
      </c>
      <c r="AZ209" s="54">
        <v>0</v>
      </c>
      <c r="BA209" s="116">
        <f t="shared" si="147"/>
        <v>0</v>
      </c>
      <c r="BB209" s="277" t="str">
        <f t="shared" si="148"/>
        <v xml:space="preserve"> -</v>
      </c>
      <c r="BC209" s="49">
        <v>4000000</v>
      </c>
      <c r="BD209" s="54">
        <v>0</v>
      </c>
      <c r="BE209" s="54">
        <v>0</v>
      </c>
      <c r="BF209" s="116">
        <f t="shared" si="149"/>
        <v>0</v>
      </c>
      <c r="BG209" s="277" t="str">
        <f t="shared" si="150"/>
        <v xml:space="preserve"> -</v>
      </c>
      <c r="BH209" s="240">
        <f t="shared" si="151"/>
        <v>8000000</v>
      </c>
      <c r="BI209" s="236">
        <f t="shared" si="152"/>
        <v>0</v>
      </c>
      <c r="BJ209" s="236">
        <f t="shared" si="153"/>
        <v>0</v>
      </c>
      <c r="BK209" s="381">
        <f t="shared" si="154"/>
        <v>0</v>
      </c>
      <c r="BL209" s="277" t="str">
        <f t="shared" si="155"/>
        <v xml:space="preserve"> -</v>
      </c>
      <c r="BM209" s="451" t="s">
        <v>1223</v>
      </c>
      <c r="BN209" s="93" t="s">
        <v>1255</v>
      </c>
      <c r="BO209" s="96" t="s">
        <v>1952</v>
      </c>
    </row>
    <row r="210" spans="2:67" ht="45.75" customHeight="1">
      <c r="B210" s="649"/>
      <c r="C210" s="646"/>
      <c r="D210" s="707"/>
      <c r="E210" s="619"/>
      <c r="F210" s="626"/>
      <c r="G210" s="628"/>
      <c r="H210" s="591"/>
      <c r="I210" s="660"/>
      <c r="J210" s="622"/>
      <c r="K210" s="614"/>
      <c r="L210" s="110" t="s">
        <v>669</v>
      </c>
      <c r="M210" s="122" t="s">
        <v>1219</v>
      </c>
      <c r="N210" s="110" t="s">
        <v>1827</v>
      </c>
      <c r="O210" s="34">
        <v>1</v>
      </c>
      <c r="P210" s="54">
        <v>1</v>
      </c>
      <c r="Q210" s="54">
        <v>1</v>
      </c>
      <c r="R210" s="308">
        <v>0.25</v>
      </c>
      <c r="S210" s="54">
        <v>1</v>
      </c>
      <c r="T210" s="308">
        <v>0.25</v>
      </c>
      <c r="U210" s="54">
        <v>1</v>
      </c>
      <c r="V210" s="310">
        <v>0.25</v>
      </c>
      <c r="W210" s="41">
        <v>1</v>
      </c>
      <c r="X210" s="317">
        <v>0.25</v>
      </c>
      <c r="Y210" s="48">
        <v>0</v>
      </c>
      <c r="Z210" s="54">
        <v>0</v>
      </c>
      <c r="AA210" s="54">
        <v>0</v>
      </c>
      <c r="AB210" s="43">
        <v>0</v>
      </c>
      <c r="AC210" s="247">
        <f t="shared" si="132"/>
        <v>0</v>
      </c>
      <c r="AD210" s="337">
        <f t="shared" si="133"/>
        <v>0</v>
      </c>
      <c r="AE210" s="248">
        <f t="shared" si="134"/>
        <v>0</v>
      </c>
      <c r="AF210" s="337">
        <f t="shared" si="135"/>
        <v>0</v>
      </c>
      <c r="AG210" s="248">
        <f t="shared" si="136"/>
        <v>0</v>
      </c>
      <c r="AH210" s="337">
        <f t="shared" si="137"/>
        <v>0</v>
      </c>
      <c r="AI210" s="248">
        <f t="shared" si="138"/>
        <v>0</v>
      </c>
      <c r="AJ210" s="337">
        <f t="shared" si="139"/>
        <v>0</v>
      </c>
      <c r="AK210" s="503">
        <f t="shared" si="142"/>
        <v>0</v>
      </c>
      <c r="AL210" s="498">
        <f t="shared" si="140"/>
        <v>0</v>
      </c>
      <c r="AM210" s="493">
        <f t="shared" si="141"/>
        <v>0</v>
      </c>
      <c r="AN210" s="48">
        <v>0</v>
      </c>
      <c r="AO210" s="54">
        <v>0</v>
      </c>
      <c r="AP210" s="54">
        <v>0</v>
      </c>
      <c r="AQ210" s="116" t="str">
        <f t="shared" si="143"/>
        <v xml:space="preserve"> -</v>
      </c>
      <c r="AR210" s="277" t="str">
        <f t="shared" si="144"/>
        <v xml:space="preserve"> -</v>
      </c>
      <c r="AS210" s="49">
        <v>0</v>
      </c>
      <c r="AT210" s="54">
        <v>0</v>
      </c>
      <c r="AU210" s="54">
        <v>0</v>
      </c>
      <c r="AV210" s="116" t="str">
        <f t="shared" si="145"/>
        <v xml:space="preserve"> -</v>
      </c>
      <c r="AW210" s="277" t="str">
        <f t="shared" si="146"/>
        <v xml:space="preserve"> -</v>
      </c>
      <c r="AX210" s="48">
        <v>0</v>
      </c>
      <c r="AY210" s="54">
        <v>0</v>
      </c>
      <c r="AZ210" s="54">
        <v>0</v>
      </c>
      <c r="BA210" s="116" t="str">
        <f t="shared" si="147"/>
        <v xml:space="preserve"> -</v>
      </c>
      <c r="BB210" s="277" t="str">
        <f t="shared" si="148"/>
        <v xml:space="preserve"> -</v>
      </c>
      <c r="BC210" s="49">
        <v>0</v>
      </c>
      <c r="BD210" s="54">
        <v>0</v>
      </c>
      <c r="BE210" s="54">
        <v>0</v>
      </c>
      <c r="BF210" s="116" t="str">
        <f t="shared" si="149"/>
        <v xml:space="preserve"> -</v>
      </c>
      <c r="BG210" s="277" t="str">
        <f t="shared" si="150"/>
        <v xml:space="preserve"> -</v>
      </c>
      <c r="BH210" s="240">
        <f t="shared" si="151"/>
        <v>0</v>
      </c>
      <c r="BI210" s="236">
        <f t="shared" si="152"/>
        <v>0</v>
      </c>
      <c r="BJ210" s="236">
        <f t="shared" si="153"/>
        <v>0</v>
      </c>
      <c r="BK210" s="381" t="str">
        <f t="shared" si="154"/>
        <v xml:space="preserve"> -</v>
      </c>
      <c r="BL210" s="277" t="str">
        <f t="shared" si="155"/>
        <v xml:space="preserve"> -</v>
      </c>
      <c r="BM210" s="451" t="s">
        <v>1223</v>
      </c>
      <c r="BN210" s="93" t="s">
        <v>1255</v>
      </c>
      <c r="BO210" s="96" t="s">
        <v>1952</v>
      </c>
    </row>
    <row r="211" spans="2:67" ht="45.75" customHeight="1">
      <c r="B211" s="649"/>
      <c r="C211" s="646"/>
      <c r="D211" s="707"/>
      <c r="E211" s="619"/>
      <c r="F211" s="626" t="s">
        <v>681</v>
      </c>
      <c r="G211" s="591">
        <v>15</v>
      </c>
      <c r="H211" s="591">
        <v>10</v>
      </c>
      <c r="I211" s="589">
        <f>+H211-G211</f>
        <v>-5</v>
      </c>
      <c r="J211" s="622"/>
      <c r="K211" s="614"/>
      <c r="L211" s="23" t="s">
        <v>670</v>
      </c>
      <c r="M211" s="122" t="s">
        <v>1219</v>
      </c>
      <c r="N211" s="23" t="s">
        <v>1828</v>
      </c>
      <c r="O211" s="34">
        <v>1</v>
      </c>
      <c r="P211" s="54">
        <v>1</v>
      </c>
      <c r="Q211" s="54">
        <v>1</v>
      </c>
      <c r="R211" s="308">
        <v>0.25</v>
      </c>
      <c r="S211" s="54">
        <v>1</v>
      </c>
      <c r="T211" s="308">
        <v>0.25</v>
      </c>
      <c r="U211" s="54">
        <v>1</v>
      </c>
      <c r="V211" s="310">
        <v>0.25</v>
      </c>
      <c r="W211" s="41">
        <v>1</v>
      </c>
      <c r="X211" s="317">
        <v>0.25</v>
      </c>
      <c r="Y211" s="48">
        <v>1</v>
      </c>
      <c r="Z211" s="54">
        <v>0</v>
      </c>
      <c r="AA211" s="54">
        <v>0</v>
      </c>
      <c r="AB211" s="43">
        <v>0</v>
      </c>
      <c r="AC211" s="247">
        <f t="shared" si="132"/>
        <v>1</v>
      </c>
      <c r="AD211" s="337">
        <f t="shared" si="133"/>
        <v>1</v>
      </c>
      <c r="AE211" s="248">
        <f t="shared" si="134"/>
        <v>0</v>
      </c>
      <c r="AF211" s="337">
        <f t="shared" si="135"/>
        <v>0</v>
      </c>
      <c r="AG211" s="248">
        <f t="shared" si="136"/>
        <v>0</v>
      </c>
      <c r="AH211" s="337">
        <f t="shared" si="137"/>
        <v>0</v>
      </c>
      <c r="AI211" s="248">
        <f t="shared" si="138"/>
        <v>0</v>
      </c>
      <c r="AJ211" s="337">
        <f t="shared" si="139"/>
        <v>0</v>
      </c>
      <c r="AK211" s="503">
        <f t="shared" si="142"/>
        <v>0.25</v>
      </c>
      <c r="AL211" s="498">
        <f t="shared" si="140"/>
        <v>0.25</v>
      </c>
      <c r="AM211" s="493">
        <f t="shared" si="141"/>
        <v>0.25</v>
      </c>
      <c r="AN211" s="48">
        <v>0</v>
      </c>
      <c r="AO211" s="54">
        <v>0</v>
      </c>
      <c r="AP211" s="54">
        <v>0</v>
      </c>
      <c r="AQ211" s="116" t="str">
        <f t="shared" si="143"/>
        <v xml:space="preserve"> -</v>
      </c>
      <c r="AR211" s="277" t="str">
        <f t="shared" si="144"/>
        <v xml:space="preserve"> -</v>
      </c>
      <c r="AS211" s="49">
        <v>0</v>
      </c>
      <c r="AT211" s="54">
        <v>0</v>
      </c>
      <c r="AU211" s="54">
        <v>0</v>
      </c>
      <c r="AV211" s="116" t="str">
        <f t="shared" si="145"/>
        <v xml:space="preserve"> -</v>
      </c>
      <c r="AW211" s="277" t="str">
        <f t="shared" si="146"/>
        <v xml:space="preserve"> -</v>
      </c>
      <c r="AX211" s="48">
        <v>0</v>
      </c>
      <c r="AY211" s="54">
        <v>0</v>
      </c>
      <c r="AZ211" s="54">
        <v>0</v>
      </c>
      <c r="BA211" s="116" t="str">
        <f t="shared" si="147"/>
        <v xml:space="preserve"> -</v>
      </c>
      <c r="BB211" s="277" t="str">
        <f t="shared" si="148"/>
        <v xml:space="preserve"> -</v>
      </c>
      <c r="BC211" s="49">
        <v>0</v>
      </c>
      <c r="BD211" s="54">
        <v>0</v>
      </c>
      <c r="BE211" s="54">
        <v>0</v>
      </c>
      <c r="BF211" s="116" t="str">
        <f t="shared" si="149"/>
        <v xml:space="preserve"> -</v>
      </c>
      <c r="BG211" s="277" t="str">
        <f t="shared" si="150"/>
        <v xml:space="preserve"> -</v>
      </c>
      <c r="BH211" s="240">
        <f t="shared" si="151"/>
        <v>0</v>
      </c>
      <c r="BI211" s="236">
        <f t="shared" si="152"/>
        <v>0</v>
      </c>
      <c r="BJ211" s="236">
        <f t="shared" si="153"/>
        <v>0</v>
      </c>
      <c r="BK211" s="381" t="str">
        <f t="shared" si="154"/>
        <v xml:space="preserve"> -</v>
      </c>
      <c r="BL211" s="277" t="str">
        <f t="shared" si="155"/>
        <v xml:space="preserve"> -</v>
      </c>
      <c r="BM211" s="451" t="s">
        <v>1223</v>
      </c>
      <c r="BN211" s="93" t="s">
        <v>1252</v>
      </c>
      <c r="BO211" s="96" t="s">
        <v>1952</v>
      </c>
    </row>
    <row r="212" spans="2:67" ht="30" customHeight="1">
      <c r="B212" s="649"/>
      <c r="C212" s="646"/>
      <c r="D212" s="707"/>
      <c r="E212" s="619"/>
      <c r="F212" s="626"/>
      <c r="G212" s="591"/>
      <c r="H212" s="591"/>
      <c r="I212" s="589"/>
      <c r="J212" s="622"/>
      <c r="K212" s="614"/>
      <c r="L212" s="23" t="s">
        <v>671</v>
      </c>
      <c r="M212" s="122" t="s">
        <v>1219</v>
      </c>
      <c r="N212" s="23" t="s">
        <v>1829</v>
      </c>
      <c r="O212" s="34">
        <v>1</v>
      </c>
      <c r="P212" s="54">
        <v>1</v>
      </c>
      <c r="Q212" s="54">
        <v>1</v>
      </c>
      <c r="R212" s="308">
        <v>0.25</v>
      </c>
      <c r="S212" s="54">
        <v>1</v>
      </c>
      <c r="T212" s="308">
        <v>0.25</v>
      </c>
      <c r="U212" s="54">
        <v>1</v>
      </c>
      <c r="V212" s="310">
        <v>0.25</v>
      </c>
      <c r="W212" s="41">
        <v>1</v>
      </c>
      <c r="X212" s="317">
        <v>0.25</v>
      </c>
      <c r="Y212" s="48">
        <v>0</v>
      </c>
      <c r="Z212" s="54">
        <v>0</v>
      </c>
      <c r="AA212" s="54">
        <v>0</v>
      </c>
      <c r="AB212" s="43">
        <v>0</v>
      </c>
      <c r="AC212" s="247">
        <f t="shared" si="132"/>
        <v>0</v>
      </c>
      <c r="AD212" s="337">
        <f t="shared" si="133"/>
        <v>0</v>
      </c>
      <c r="AE212" s="248">
        <f t="shared" si="134"/>
        <v>0</v>
      </c>
      <c r="AF212" s="337">
        <f t="shared" si="135"/>
        <v>0</v>
      </c>
      <c r="AG212" s="248">
        <f t="shared" si="136"/>
        <v>0</v>
      </c>
      <c r="AH212" s="337">
        <f t="shared" si="137"/>
        <v>0</v>
      </c>
      <c r="AI212" s="248">
        <f t="shared" si="138"/>
        <v>0</v>
      </c>
      <c r="AJ212" s="337">
        <f t="shared" si="139"/>
        <v>0</v>
      </c>
      <c r="AK212" s="503">
        <f t="shared" si="142"/>
        <v>0</v>
      </c>
      <c r="AL212" s="498">
        <f t="shared" si="140"/>
        <v>0</v>
      </c>
      <c r="AM212" s="493">
        <f t="shared" si="141"/>
        <v>0</v>
      </c>
      <c r="AN212" s="48">
        <v>0</v>
      </c>
      <c r="AO212" s="54">
        <v>0</v>
      </c>
      <c r="AP212" s="54">
        <v>0</v>
      </c>
      <c r="AQ212" s="116" t="str">
        <f t="shared" si="143"/>
        <v xml:space="preserve"> -</v>
      </c>
      <c r="AR212" s="277" t="str">
        <f t="shared" si="144"/>
        <v xml:space="preserve"> -</v>
      </c>
      <c r="AS212" s="49">
        <v>0</v>
      </c>
      <c r="AT212" s="54">
        <v>0</v>
      </c>
      <c r="AU212" s="54">
        <v>0</v>
      </c>
      <c r="AV212" s="116" t="str">
        <f t="shared" si="145"/>
        <v xml:space="preserve"> -</v>
      </c>
      <c r="AW212" s="277" t="str">
        <f t="shared" si="146"/>
        <v xml:space="preserve"> -</v>
      </c>
      <c r="AX212" s="48">
        <v>0</v>
      </c>
      <c r="AY212" s="54">
        <v>0</v>
      </c>
      <c r="AZ212" s="54">
        <v>0</v>
      </c>
      <c r="BA212" s="116" t="str">
        <f t="shared" si="147"/>
        <v xml:space="preserve"> -</v>
      </c>
      <c r="BB212" s="277" t="str">
        <f t="shared" si="148"/>
        <v xml:space="preserve"> -</v>
      </c>
      <c r="BC212" s="49">
        <v>0</v>
      </c>
      <c r="BD212" s="54">
        <v>0</v>
      </c>
      <c r="BE212" s="54">
        <v>0</v>
      </c>
      <c r="BF212" s="116" t="str">
        <f t="shared" si="149"/>
        <v xml:space="preserve"> -</v>
      </c>
      <c r="BG212" s="277" t="str">
        <f t="shared" si="150"/>
        <v xml:space="preserve"> -</v>
      </c>
      <c r="BH212" s="240">
        <f t="shared" si="151"/>
        <v>0</v>
      </c>
      <c r="BI212" s="236">
        <f t="shared" si="152"/>
        <v>0</v>
      </c>
      <c r="BJ212" s="236">
        <f t="shared" si="153"/>
        <v>0</v>
      </c>
      <c r="BK212" s="381" t="str">
        <f t="shared" si="154"/>
        <v xml:space="preserve"> -</v>
      </c>
      <c r="BL212" s="277" t="str">
        <f t="shared" si="155"/>
        <v xml:space="preserve"> -</v>
      </c>
      <c r="BM212" s="451" t="s">
        <v>1223</v>
      </c>
      <c r="BN212" s="93" t="s">
        <v>1255</v>
      </c>
      <c r="BO212" s="96" t="s">
        <v>1952</v>
      </c>
    </row>
    <row r="213" spans="2:67" ht="30" customHeight="1" thickBot="1">
      <c r="B213" s="649"/>
      <c r="C213" s="646"/>
      <c r="D213" s="707"/>
      <c r="E213" s="619"/>
      <c r="F213" s="626"/>
      <c r="G213" s="591"/>
      <c r="H213" s="591"/>
      <c r="I213" s="589"/>
      <c r="J213" s="625"/>
      <c r="K213" s="617"/>
      <c r="L213" s="114" t="s">
        <v>672</v>
      </c>
      <c r="M213" s="109">
        <v>2210980</v>
      </c>
      <c r="N213" s="114" t="s">
        <v>1830</v>
      </c>
      <c r="O213" s="39">
        <v>1</v>
      </c>
      <c r="P213" s="86">
        <v>1</v>
      </c>
      <c r="Q213" s="86">
        <v>1</v>
      </c>
      <c r="R213" s="318">
        <v>0.25</v>
      </c>
      <c r="S213" s="86">
        <v>1</v>
      </c>
      <c r="T213" s="318">
        <v>0.25</v>
      </c>
      <c r="U213" s="86">
        <v>1</v>
      </c>
      <c r="V213" s="319">
        <v>0.25</v>
      </c>
      <c r="W213" s="45">
        <v>1</v>
      </c>
      <c r="X213" s="320">
        <v>0.25</v>
      </c>
      <c r="Y213" s="56">
        <v>1</v>
      </c>
      <c r="Z213" s="86">
        <v>0</v>
      </c>
      <c r="AA213" s="86">
        <v>0</v>
      </c>
      <c r="AB213" s="64">
        <v>0</v>
      </c>
      <c r="AC213" s="245">
        <f t="shared" si="132"/>
        <v>1</v>
      </c>
      <c r="AD213" s="340">
        <f t="shared" si="133"/>
        <v>1</v>
      </c>
      <c r="AE213" s="246">
        <f t="shared" si="134"/>
        <v>0</v>
      </c>
      <c r="AF213" s="340">
        <f t="shared" si="135"/>
        <v>0</v>
      </c>
      <c r="AG213" s="246">
        <f t="shared" si="136"/>
        <v>0</v>
      </c>
      <c r="AH213" s="340">
        <f t="shared" si="137"/>
        <v>0</v>
      </c>
      <c r="AI213" s="246">
        <f t="shared" si="138"/>
        <v>0</v>
      </c>
      <c r="AJ213" s="340">
        <f t="shared" si="139"/>
        <v>0</v>
      </c>
      <c r="AK213" s="504">
        <f t="shared" si="142"/>
        <v>0.25</v>
      </c>
      <c r="AL213" s="499">
        <f t="shared" si="140"/>
        <v>0.25</v>
      </c>
      <c r="AM213" s="494">
        <f t="shared" si="141"/>
        <v>0.25</v>
      </c>
      <c r="AN213" s="56">
        <v>0</v>
      </c>
      <c r="AO213" s="86">
        <v>0</v>
      </c>
      <c r="AP213" s="86">
        <v>0</v>
      </c>
      <c r="AQ213" s="137" t="str">
        <f t="shared" si="143"/>
        <v xml:space="preserve"> -</v>
      </c>
      <c r="AR213" s="284" t="str">
        <f t="shared" si="144"/>
        <v xml:space="preserve"> -</v>
      </c>
      <c r="AS213" s="57">
        <v>0</v>
      </c>
      <c r="AT213" s="86">
        <v>0</v>
      </c>
      <c r="AU213" s="86">
        <v>0</v>
      </c>
      <c r="AV213" s="137" t="str">
        <f t="shared" si="145"/>
        <v xml:space="preserve"> -</v>
      </c>
      <c r="AW213" s="284" t="str">
        <f t="shared" si="146"/>
        <v xml:space="preserve"> -</v>
      </c>
      <c r="AX213" s="56">
        <v>300000</v>
      </c>
      <c r="AY213" s="86">
        <v>0</v>
      </c>
      <c r="AZ213" s="86">
        <v>0</v>
      </c>
      <c r="BA213" s="137">
        <f t="shared" si="147"/>
        <v>0</v>
      </c>
      <c r="BB213" s="284" t="str">
        <f t="shared" si="148"/>
        <v xml:space="preserve"> -</v>
      </c>
      <c r="BC213" s="57">
        <v>300000</v>
      </c>
      <c r="BD213" s="86">
        <v>0</v>
      </c>
      <c r="BE213" s="86">
        <v>0</v>
      </c>
      <c r="BF213" s="137">
        <f t="shared" si="149"/>
        <v>0</v>
      </c>
      <c r="BG213" s="284" t="str">
        <f t="shared" si="150"/>
        <v xml:space="preserve"> -</v>
      </c>
      <c r="BH213" s="241">
        <f t="shared" si="151"/>
        <v>600000</v>
      </c>
      <c r="BI213" s="242">
        <f t="shared" si="152"/>
        <v>0</v>
      </c>
      <c r="BJ213" s="242">
        <f t="shared" si="153"/>
        <v>0</v>
      </c>
      <c r="BK213" s="382">
        <f t="shared" si="154"/>
        <v>0</v>
      </c>
      <c r="BL213" s="284" t="str">
        <f t="shared" si="155"/>
        <v xml:space="preserve"> -</v>
      </c>
      <c r="BM213" s="452" t="s">
        <v>1223</v>
      </c>
      <c r="BN213" s="99" t="s">
        <v>1255</v>
      </c>
      <c r="BO213" s="100" t="s">
        <v>1952</v>
      </c>
    </row>
    <row r="214" spans="2:67" ht="30" customHeight="1">
      <c r="B214" s="649"/>
      <c r="C214" s="646"/>
      <c r="D214" s="707"/>
      <c r="E214" s="619"/>
      <c r="F214" s="626"/>
      <c r="G214" s="591"/>
      <c r="H214" s="591"/>
      <c r="I214" s="589"/>
      <c r="J214" s="621">
        <f>+RESUMEN!J119</f>
        <v>0.1875</v>
      </c>
      <c r="K214" s="613" t="s">
        <v>685</v>
      </c>
      <c r="L214" s="120" t="s">
        <v>673</v>
      </c>
      <c r="M214" s="325">
        <v>2210153</v>
      </c>
      <c r="N214" s="120" t="s">
        <v>1831</v>
      </c>
      <c r="O214" s="35">
        <v>6</v>
      </c>
      <c r="P214" s="53">
        <v>7</v>
      </c>
      <c r="Q214" s="53">
        <v>1</v>
      </c>
      <c r="R214" s="314">
        <f t="shared" si="156"/>
        <v>0.14285714285714285</v>
      </c>
      <c r="S214" s="53">
        <v>2</v>
      </c>
      <c r="T214" s="314">
        <f>+S214/P214</f>
        <v>0.2857142857142857</v>
      </c>
      <c r="U214" s="53">
        <v>2</v>
      </c>
      <c r="V214" s="315">
        <f>+U214/P214</f>
        <v>0.2857142857142857</v>
      </c>
      <c r="W214" s="42">
        <v>2</v>
      </c>
      <c r="X214" s="315">
        <f t="shared" si="157"/>
        <v>0.2857142857142857</v>
      </c>
      <c r="Y214" s="46">
        <v>0</v>
      </c>
      <c r="Z214" s="84">
        <v>0</v>
      </c>
      <c r="AA214" s="84">
        <v>0</v>
      </c>
      <c r="AB214" s="63">
        <v>0</v>
      </c>
      <c r="AC214" s="341">
        <f t="shared" si="132"/>
        <v>0</v>
      </c>
      <c r="AD214" s="342">
        <f t="shared" si="133"/>
        <v>0</v>
      </c>
      <c r="AE214" s="343">
        <f t="shared" si="134"/>
        <v>0</v>
      </c>
      <c r="AF214" s="342">
        <f t="shared" si="135"/>
        <v>0</v>
      </c>
      <c r="AG214" s="343">
        <f t="shared" si="136"/>
        <v>0</v>
      </c>
      <c r="AH214" s="342">
        <f t="shared" si="137"/>
        <v>0</v>
      </c>
      <c r="AI214" s="343">
        <f t="shared" si="138"/>
        <v>0</v>
      </c>
      <c r="AJ214" s="342">
        <f t="shared" si="139"/>
        <v>0</v>
      </c>
      <c r="AK214" s="505">
        <f t="shared" ref="AK214" si="159">+SUM(Y214:AB214)/P214</f>
        <v>0</v>
      </c>
      <c r="AL214" s="500">
        <f t="shared" si="140"/>
        <v>0</v>
      </c>
      <c r="AM214" s="495">
        <f t="shared" si="141"/>
        <v>0</v>
      </c>
      <c r="AN214" s="55">
        <v>0</v>
      </c>
      <c r="AO214" s="53">
        <v>0</v>
      </c>
      <c r="AP214" s="53">
        <v>0</v>
      </c>
      <c r="AQ214" s="134" t="str">
        <f t="shared" si="143"/>
        <v xml:space="preserve"> -</v>
      </c>
      <c r="AR214" s="276" t="str">
        <f t="shared" si="144"/>
        <v xml:space="preserve"> -</v>
      </c>
      <c r="AS214" s="55">
        <v>0</v>
      </c>
      <c r="AT214" s="53">
        <v>0</v>
      </c>
      <c r="AU214" s="53">
        <v>0</v>
      </c>
      <c r="AV214" s="134" t="str">
        <f t="shared" si="145"/>
        <v xml:space="preserve"> -</v>
      </c>
      <c r="AW214" s="276" t="str">
        <f t="shared" si="146"/>
        <v xml:space="preserve"> -</v>
      </c>
      <c r="AX214" s="52">
        <v>40000</v>
      </c>
      <c r="AY214" s="53">
        <v>0</v>
      </c>
      <c r="AZ214" s="53">
        <v>0</v>
      </c>
      <c r="BA214" s="134">
        <f t="shared" si="147"/>
        <v>0</v>
      </c>
      <c r="BB214" s="276" t="str">
        <f t="shared" si="148"/>
        <v xml:space="preserve"> -</v>
      </c>
      <c r="BC214" s="55">
        <v>51246</v>
      </c>
      <c r="BD214" s="53">
        <v>0</v>
      </c>
      <c r="BE214" s="53">
        <v>0</v>
      </c>
      <c r="BF214" s="134">
        <f t="shared" si="149"/>
        <v>0</v>
      </c>
      <c r="BG214" s="276" t="str">
        <f t="shared" si="150"/>
        <v xml:space="preserve"> -</v>
      </c>
      <c r="BH214" s="278">
        <f t="shared" si="151"/>
        <v>91246</v>
      </c>
      <c r="BI214" s="279">
        <f t="shared" si="152"/>
        <v>0</v>
      </c>
      <c r="BJ214" s="279">
        <f t="shared" si="153"/>
        <v>0</v>
      </c>
      <c r="BK214" s="383">
        <f t="shared" si="154"/>
        <v>0</v>
      </c>
      <c r="BL214" s="276" t="str">
        <f t="shared" si="155"/>
        <v xml:space="preserve"> -</v>
      </c>
      <c r="BM214" s="450" t="s">
        <v>1223</v>
      </c>
      <c r="BN214" s="92" t="s">
        <v>1255</v>
      </c>
      <c r="BO214" s="95" t="s">
        <v>1952</v>
      </c>
    </row>
    <row r="215" spans="2:67" ht="30" customHeight="1">
      <c r="B215" s="649"/>
      <c r="C215" s="646"/>
      <c r="D215" s="707"/>
      <c r="E215" s="619"/>
      <c r="F215" s="626"/>
      <c r="G215" s="591"/>
      <c r="H215" s="591"/>
      <c r="I215" s="589"/>
      <c r="J215" s="622"/>
      <c r="K215" s="614"/>
      <c r="L215" s="110" t="s">
        <v>674</v>
      </c>
      <c r="M215" s="122">
        <v>2210174</v>
      </c>
      <c r="N215" s="110" t="s">
        <v>1832</v>
      </c>
      <c r="O215" s="37">
        <v>1</v>
      </c>
      <c r="P215" s="79">
        <v>1</v>
      </c>
      <c r="Q215" s="79">
        <v>1</v>
      </c>
      <c r="R215" s="308">
        <v>0.25</v>
      </c>
      <c r="S215" s="79">
        <v>1</v>
      </c>
      <c r="T215" s="308">
        <v>0.25</v>
      </c>
      <c r="U215" s="79">
        <v>1</v>
      </c>
      <c r="V215" s="310">
        <v>0.25</v>
      </c>
      <c r="W215" s="116">
        <v>1</v>
      </c>
      <c r="X215" s="310">
        <v>0.25</v>
      </c>
      <c r="Y215" s="233">
        <v>1</v>
      </c>
      <c r="Z215" s="79">
        <v>1</v>
      </c>
      <c r="AA215" s="79">
        <v>0</v>
      </c>
      <c r="AB215" s="65">
        <v>0</v>
      </c>
      <c r="AC215" s="247">
        <f t="shared" si="132"/>
        <v>1</v>
      </c>
      <c r="AD215" s="337">
        <f t="shared" si="133"/>
        <v>1</v>
      </c>
      <c r="AE215" s="248">
        <f t="shared" si="134"/>
        <v>1</v>
      </c>
      <c r="AF215" s="337">
        <f t="shared" si="135"/>
        <v>1</v>
      </c>
      <c r="AG215" s="248">
        <f t="shared" si="136"/>
        <v>0</v>
      </c>
      <c r="AH215" s="337">
        <f t="shared" si="137"/>
        <v>0</v>
      </c>
      <c r="AI215" s="248">
        <f t="shared" si="138"/>
        <v>0</v>
      </c>
      <c r="AJ215" s="337">
        <f t="shared" si="139"/>
        <v>0</v>
      </c>
      <c r="AK215" s="503">
        <f t="shared" si="142"/>
        <v>0.5</v>
      </c>
      <c r="AL215" s="498">
        <f t="shared" si="140"/>
        <v>0.5</v>
      </c>
      <c r="AM215" s="493">
        <f t="shared" si="141"/>
        <v>0.5</v>
      </c>
      <c r="AN215" s="49">
        <v>0</v>
      </c>
      <c r="AO215" s="54">
        <v>0</v>
      </c>
      <c r="AP215" s="54">
        <v>0</v>
      </c>
      <c r="AQ215" s="116" t="str">
        <f t="shared" si="143"/>
        <v xml:space="preserve"> -</v>
      </c>
      <c r="AR215" s="277" t="str">
        <f t="shared" si="144"/>
        <v xml:space="preserve"> -</v>
      </c>
      <c r="AS215" s="49">
        <v>90000</v>
      </c>
      <c r="AT215" s="54">
        <v>0</v>
      </c>
      <c r="AU215" s="54">
        <v>0</v>
      </c>
      <c r="AV215" s="116">
        <f t="shared" si="145"/>
        <v>0</v>
      </c>
      <c r="AW215" s="277" t="str">
        <f t="shared" si="146"/>
        <v xml:space="preserve"> -</v>
      </c>
      <c r="AX215" s="48">
        <v>50000</v>
      </c>
      <c r="AY215" s="54">
        <v>0</v>
      </c>
      <c r="AZ215" s="54">
        <v>0</v>
      </c>
      <c r="BA215" s="116">
        <f t="shared" si="147"/>
        <v>0</v>
      </c>
      <c r="BB215" s="277" t="str">
        <f t="shared" si="148"/>
        <v xml:space="preserve"> -</v>
      </c>
      <c r="BC215" s="49">
        <v>50000</v>
      </c>
      <c r="BD215" s="54">
        <v>0</v>
      </c>
      <c r="BE215" s="54">
        <v>0</v>
      </c>
      <c r="BF215" s="116">
        <f t="shared" si="149"/>
        <v>0</v>
      </c>
      <c r="BG215" s="277" t="str">
        <f t="shared" si="150"/>
        <v xml:space="preserve"> -</v>
      </c>
      <c r="BH215" s="240">
        <f t="shared" si="151"/>
        <v>190000</v>
      </c>
      <c r="BI215" s="236">
        <f t="shared" si="152"/>
        <v>0</v>
      </c>
      <c r="BJ215" s="236">
        <f t="shared" si="153"/>
        <v>0</v>
      </c>
      <c r="BK215" s="381">
        <f t="shared" si="154"/>
        <v>0</v>
      </c>
      <c r="BL215" s="277" t="str">
        <f t="shared" si="155"/>
        <v xml:space="preserve"> -</v>
      </c>
      <c r="BM215" s="451" t="s">
        <v>1223</v>
      </c>
      <c r="BN215" s="93" t="s">
        <v>1398</v>
      </c>
      <c r="BO215" s="96" t="s">
        <v>1952</v>
      </c>
    </row>
    <row r="216" spans="2:67" ht="45.75" customHeight="1">
      <c r="B216" s="649"/>
      <c r="C216" s="646"/>
      <c r="D216" s="707"/>
      <c r="E216" s="619"/>
      <c r="F216" s="626"/>
      <c r="G216" s="591"/>
      <c r="H216" s="591"/>
      <c r="I216" s="589"/>
      <c r="J216" s="622"/>
      <c r="K216" s="614"/>
      <c r="L216" s="23" t="s">
        <v>675</v>
      </c>
      <c r="M216" s="123" t="s">
        <v>1219</v>
      </c>
      <c r="N216" s="23" t="s">
        <v>1833</v>
      </c>
      <c r="O216" s="34">
        <v>3</v>
      </c>
      <c r="P216" s="54">
        <v>4</v>
      </c>
      <c r="Q216" s="54">
        <v>1</v>
      </c>
      <c r="R216" s="308">
        <f t="shared" si="156"/>
        <v>0.25</v>
      </c>
      <c r="S216" s="54">
        <v>1</v>
      </c>
      <c r="T216" s="308">
        <f>+S216/P216</f>
        <v>0.25</v>
      </c>
      <c r="U216" s="54">
        <v>1</v>
      </c>
      <c r="V216" s="310">
        <f>+U216/P216</f>
        <v>0.25</v>
      </c>
      <c r="W216" s="41">
        <v>1</v>
      </c>
      <c r="X216" s="310">
        <f t="shared" si="157"/>
        <v>0.25</v>
      </c>
      <c r="Y216" s="48">
        <v>1</v>
      </c>
      <c r="Z216" s="54">
        <v>0</v>
      </c>
      <c r="AA216" s="54">
        <v>0</v>
      </c>
      <c r="AB216" s="43">
        <v>0</v>
      </c>
      <c r="AC216" s="247">
        <f t="shared" si="132"/>
        <v>1</v>
      </c>
      <c r="AD216" s="337">
        <f t="shared" si="133"/>
        <v>1</v>
      </c>
      <c r="AE216" s="248">
        <f t="shared" si="134"/>
        <v>0</v>
      </c>
      <c r="AF216" s="337">
        <f t="shared" si="135"/>
        <v>0</v>
      </c>
      <c r="AG216" s="248">
        <f t="shared" si="136"/>
        <v>0</v>
      </c>
      <c r="AH216" s="337">
        <f t="shared" si="137"/>
        <v>0</v>
      </c>
      <c r="AI216" s="248">
        <f t="shared" si="138"/>
        <v>0</v>
      </c>
      <c r="AJ216" s="337">
        <f t="shared" si="139"/>
        <v>0</v>
      </c>
      <c r="AK216" s="503">
        <f t="shared" ref="AK216" si="160">+SUM(Y216:AB216)/P216</f>
        <v>0.25</v>
      </c>
      <c r="AL216" s="498">
        <f t="shared" si="140"/>
        <v>0.25</v>
      </c>
      <c r="AM216" s="493">
        <f t="shared" si="141"/>
        <v>0.25</v>
      </c>
      <c r="AN216" s="49">
        <v>0</v>
      </c>
      <c r="AO216" s="54">
        <v>0</v>
      </c>
      <c r="AP216" s="54">
        <v>0</v>
      </c>
      <c r="AQ216" s="116" t="str">
        <f t="shared" si="143"/>
        <v xml:space="preserve"> -</v>
      </c>
      <c r="AR216" s="277" t="str">
        <f t="shared" si="144"/>
        <v xml:space="preserve"> -</v>
      </c>
      <c r="AS216" s="49">
        <v>0</v>
      </c>
      <c r="AT216" s="54">
        <v>0</v>
      </c>
      <c r="AU216" s="54">
        <v>0</v>
      </c>
      <c r="AV216" s="116" t="str">
        <f t="shared" si="145"/>
        <v xml:space="preserve"> -</v>
      </c>
      <c r="AW216" s="277" t="str">
        <f t="shared" si="146"/>
        <v xml:space="preserve"> -</v>
      </c>
      <c r="AX216" s="48">
        <v>0</v>
      </c>
      <c r="AY216" s="54">
        <v>0</v>
      </c>
      <c r="AZ216" s="54">
        <v>0</v>
      </c>
      <c r="BA216" s="116" t="str">
        <f t="shared" si="147"/>
        <v xml:space="preserve"> -</v>
      </c>
      <c r="BB216" s="277" t="str">
        <f t="shared" si="148"/>
        <v xml:space="preserve"> -</v>
      </c>
      <c r="BC216" s="49">
        <v>0</v>
      </c>
      <c r="BD216" s="54">
        <v>0</v>
      </c>
      <c r="BE216" s="54">
        <v>0</v>
      </c>
      <c r="BF216" s="116" t="str">
        <f t="shared" si="149"/>
        <v xml:space="preserve"> -</v>
      </c>
      <c r="BG216" s="277" t="str">
        <f t="shared" si="150"/>
        <v xml:space="preserve"> -</v>
      </c>
      <c r="BH216" s="240">
        <f t="shared" si="151"/>
        <v>0</v>
      </c>
      <c r="BI216" s="236">
        <f t="shared" si="152"/>
        <v>0</v>
      </c>
      <c r="BJ216" s="236">
        <f t="shared" si="153"/>
        <v>0</v>
      </c>
      <c r="BK216" s="381" t="str">
        <f t="shared" si="154"/>
        <v xml:space="preserve"> -</v>
      </c>
      <c r="BL216" s="277" t="str">
        <f t="shared" si="155"/>
        <v xml:space="preserve"> -</v>
      </c>
      <c r="BM216" s="451" t="s">
        <v>1223</v>
      </c>
      <c r="BN216" s="93" t="s">
        <v>1398</v>
      </c>
      <c r="BO216" s="96" t="s">
        <v>1952</v>
      </c>
    </row>
    <row r="217" spans="2:67" ht="30" customHeight="1" thickBot="1">
      <c r="B217" s="649"/>
      <c r="C217" s="646"/>
      <c r="D217" s="707"/>
      <c r="E217" s="619"/>
      <c r="F217" s="626"/>
      <c r="G217" s="591"/>
      <c r="H217" s="591"/>
      <c r="I217" s="589"/>
      <c r="J217" s="623"/>
      <c r="K217" s="615"/>
      <c r="L217" s="25" t="s">
        <v>676</v>
      </c>
      <c r="M217" s="126" t="s">
        <v>1219</v>
      </c>
      <c r="N217" s="25" t="s">
        <v>1834</v>
      </c>
      <c r="O217" s="38">
        <v>0</v>
      </c>
      <c r="P217" s="98">
        <v>1</v>
      </c>
      <c r="Q217" s="98">
        <v>0</v>
      </c>
      <c r="R217" s="311">
        <f t="shared" si="156"/>
        <v>0</v>
      </c>
      <c r="S217" s="98">
        <v>1</v>
      </c>
      <c r="T217" s="311">
        <v>0.33</v>
      </c>
      <c r="U217" s="98">
        <v>1</v>
      </c>
      <c r="V217" s="312">
        <v>0.33</v>
      </c>
      <c r="W217" s="44">
        <v>1</v>
      </c>
      <c r="X217" s="312">
        <v>0.34</v>
      </c>
      <c r="Y217" s="56">
        <v>0</v>
      </c>
      <c r="Z217" s="86">
        <v>0</v>
      </c>
      <c r="AA217" s="86">
        <v>0</v>
      </c>
      <c r="AB217" s="64">
        <v>0</v>
      </c>
      <c r="AC217" s="338" t="str">
        <f t="shared" si="132"/>
        <v xml:space="preserve"> -</v>
      </c>
      <c r="AD217" s="339" t="str">
        <f t="shared" si="133"/>
        <v xml:space="preserve"> -</v>
      </c>
      <c r="AE217" s="268">
        <f t="shared" si="134"/>
        <v>0</v>
      </c>
      <c r="AF217" s="339">
        <f t="shared" si="135"/>
        <v>0</v>
      </c>
      <c r="AG217" s="268">
        <f t="shared" si="136"/>
        <v>0</v>
      </c>
      <c r="AH217" s="339">
        <f t="shared" si="137"/>
        <v>0</v>
      </c>
      <c r="AI217" s="268">
        <f t="shared" si="138"/>
        <v>0</v>
      </c>
      <c r="AJ217" s="339">
        <f t="shared" si="139"/>
        <v>0</v>
      </c>
      <c r="AK217" s="506">
        <f>+AVERAGE(Z217:AB217)/P217</f>
        <v>0</v>
      </c>
      <c r="AL217" s="501">
        <f t="shared" si="140"/>
        <v>0</v>
      </c>
      <c r="AM217" s="496">
        <f t="shared" si="141"/>
        <v>0</v>
      </c>
      <c r="AN217" s="51">
        <v>0</v>
      </c>
      <c r="AO217" s="98">
        <v>0</v>
      </c>
      <c r="AP217" s="98">
        <v>0</v>
      </c>
      <c r="AQ217" s="136" t="str">
        <f t="shared" si="143"/>
        <v xml:space="preserve"> -</v>
      </c>
      <c r="AR217" s="280" t="str">
        <f t="shared" si="144"/>
        <v xml:space="preserve"> -</v>
      </c>
      <c r="AS217" s="51">
        <v>50000</v>
      </c>
      <c r="AT217" s="98">
        <v>0</v>
      </c>
      <c r="AU217" s="98">
        <v>0</v>
      </c>
      <c r="AV217" s="136">
        <f t="shared" si="145"/>
        <v>0</v>
      </c>
      <c r="AW217" s="280" t="str">
        <f t="shared" si="146"/>
        <v xml:space="preserve"> -</v>
      </c>
      <c r="AX217" s="50">
        <v>0</v>
      </c>
      <c r="AY217" s="98">
        <v>0</v>
      </c>
      <c r="AZ217" s="98">
        <v>0</v>
      </c>
      <c r="BA217" s="136" t="str">
        <f t="shared" si="147"/>
        <v xml:space="preserve"> -</v>
      </c>
      <c r="BB217" s="280" t="str">
        <f t="shared" si="148"/>
        <v xml:space="preserve"> -</v>
      </c>
      <c r="BC217" s="51">
        <v>0</v>
      </c>
      <c r="BD217" s="98">
        <v>0</v>
      </c>
      <c r="BE217" s="98">
        <v>0</v>
      </c>
      <c r="BF217" s="136" t="str">
        <f t="shared" si="149"/>
        <v xml:space="preserve"> -</v>
      </c>
      <c r="BG217" s="280" t="str">
        <f t="shared" si="150"/>
        <v xml:space="preserve"> -</v>
      </c>
      <c r="BH217" s="258">
        <f t="shared" si="151"/>
        <v>50000</v>
      </c>
      <c r="BI217" s="237">
        <f t="shared" si="152"/>
        <v>0</v>
      </c>
      <c r="BJ217" s="237">
        <f t="shared" si="153"/>
        <v>0</v>
      </c>
      <c r="BK217" s="384">
        <f t="shared" si="154"/>
        <v>0</v>
      </c>
      <c r="BL217" s="280" t="str">
        <f t="shared" si="155"/>
        <v xml:space="preserve"> -</v>
      </c>
      <c r="BM217" s="453" t="s">
        <v>1223</v>
      </c>
      <c r="BN217" s="94" t="s">
        <v>1398</v>
      </c>
      <c r="BO217" s="97" t="s">
        <v>1952</v>
      </c>
    </row>
    <row r="218" spans="2:67" ht="60" customHeight="1">
      <c r="B218" s="649"/>
      <c r="C218" s="646"/>
      <c r="D218" s="707"/>
      <c r="E218" s="619"/>
      <c r="F218" s="626"/>
      <c r="G218" s="591"/>
      <c r="H218" s="591"/>
      <c r="I218" s="589"/>
      <c r="J218" s="624">
        <f>+RESUMEN!J120</f>
        <v>0.16666666666666666</v>
      </c>
      <c r="K218" s="616" t="s">
        <v>686</v>
      </c>
      <c r="L218" s="22" t="s">
        <v>689</v>
      </c>
      <c r="M218" s="128" t="s">
        <v>1219</v>
      </c>
      <c r="N218" s="22" t="s">
        <v>1835</v>
      </c>
      <c r="O218" s="33">
        <v>0</v>
      </c>
      <c r="P218" s="84">
        <v>1</v>
      </c>
      <c r="Q218" s="84">
        <v>0</v>
      </c>
      <c r="R218" s="307">
        <f t="shared" si="156"/>
        <v>0</v>
      </c>
      <c r="S218" s="84">
        <v>1</v>
      </c>
      <c r="T218" s="307">
        <f>+S218/P218</f>
        <v>1</v>
      </c>
      <c r="U218" s="84">
        <v>0</v>
      </c>
      <c r="V218" s="309">
        <f>+U218/P218</f>
        <v>0</v>
      </c>
      <c r="W218" s="40">
        <v>0</v>
      </c>
      <c r="X218" s="316">
        <f t="shared" si="157"/>
        <v>0</v>
      </c>
      <c r="Y218" s="46">
        <v>0</v>
      </c>
      <c r="Z218" s="84">
        <v>0</v>
      </c>
      <c r="AA218" s="84">
        <v>0</v>
      </c>
      <c r="AB218" s="63">
        <v>0</v>
      </c>
      <c r="AC218" s="243" t="str">
        <f t="shared" si="132"/>
        <v xml:space="preserve"> -</v>
      </c>
      <c r="AD218" s="336" t="str">
        <f t="shared" si="133"/>
        <v xml:space="preserve"> -</v>
      </c>
      <c r="AE218" s="244">
        <f t="shared" si="134"/>
        <v>0</v>
      </c>
      <c r="AF218" s="336">
        <f t="shared" si="135"/>
        <v>0</v>
      </c>
      <c r="AG218" s="244" t="str">
        <f t="shared" si="136"/>
        <v xml:space="preserve"> -</v>
      </c>
      <c r="AH218" s="336" t="str">
        <f t="shared" si="137"/>
        <v xml:space="preserve"> -</v>
      </c>
      <c r="AI218" s="244" t="str">
        <f t="shared" si="138"/>
        <v xml:space="preserve"> -</v>
      </c>
      <c r="AJ218" s="336" t="str">
        <f t="shared" si="139"/>
        <v xml:space="preserve"> -</v>
      </c>
      <c r="AK218" s="502">
        <f t="shared" ref="AK218:AK220" si="161">+SUM(Y218:AB218)/P218</f>
        <v>0</v>
      </c>
      <c r="AL218" s="497">
        <f t="shared" si="140"/>
        <v>0</v>
      </c>
      <c r="AM218" s="492">
        <f t="shared" si="141"/>
        <v>0</v>
      </c>
      <c r="AN218" s="46">
        <v>0</v>
      </c>
      <c r="AO218" s="84">
        <v>0</v>
      </c>
      <c r="AP218" s="84">
        <v>0</v>
      </c>
      <c r="AQ218" s="135" t="str">
        <f t="shared" si="143"/>
        <v xml:space="preserve"> -</v>
      </c>
      <c r="AR218" s="283" t="str">
        <f t="shared" si="144"/>
        <v xml:space="preserve"> -</v>
      </c>
      <c r="AS218" s="47">
        <v>0</v>
      </c>
      <c r="AT218" s="84">
        <v>0</v>
      </c>
      <c r="AU218" s="84">
        <v>0</v>
      </c>
      <c r="AV218" s="135" t="str">
        <f t="shared" si="145"/>
        <v xml:space="preserve"> -</v>
      </c>
      <c r="AW218" s="283" t="str">
        <f t="shared" si="146"/>
        <v xml:space="preserve"> -</v>
      </c>
      <c r="AX218" s="46">
        <v>0</v>
      </c>
      <c r="AY218" s="84">
        <v>0</v>
      </c>
      <c r="AZ218" s="84">
        <v>0</v>
      </c>
      <c r="BA218" s="135" t="str">
        <f t="shared" si="147"/>
        <v xml:space="preserve"> -</v>
      </c>
      <c r="BB218" s="283" t="str">
        <f t="shared" si="148"/>
        <v xml:space="preserve"> -</v>
      </c>
      <c r="BC218" s="47">
        <v>0</v>
      </c>
      <c r="BD218" s="84">
        <v>0</v>
      </c>
      <c r="BE218" s="84">
        <v>0</v>
      </c>
      <c r="BF218" s="135" t="str">
        <f t="shared" si="149"/>
        <v xml:space="preserve"> -</v>
      </c>
      <c r="BG218" s="283" t="str">
        <f t="shared" si="150"/>
        <v xml:space="preserve"> -</v>
      </c>
      <c r="BH218" s="238">
        <f t="shared" si="151"/>
        <v>0</v>
      </c>
      <c r="BI218" s="239">
        <f t="shared" si="152"/>
        <v>0</v>
      </c>
      <c r="BJ218" s="239">
        <f t="shared" si="153"/>
        <v>0</v>
      </c>
      <c r="BK218" s="380" t="str">
        <f t="shared" si="154"/>
        <v xml:space="preserve"> -</v>
      </c>
      <c r="BL218" s="283" t="str">
        <f t="shared" si="155"/>
        <v xml:space="preserve"> -</v>
      </c>
      <c r="BM218" s="454" t="s">
        <v>1223</v>
      </c>
      <c r="BN218" s="101" t="s">
        <v>1252</v>
      </c>
      <c r="BO218" s="69" t="s">
        <v>1952</v>
      </c>
    </row>
    <row r="219" spans="2:67" ht="45.75" customHeight="1">
      <c r="B219" s="649"/>
      <c r="C219" s="646"/>
      <c r="D219" s="707"/>
      <c r="E219" s="619"/>
      <c r="F219" s="626"/>
      <c r="G219" s="591"/>
      <c r="H219" s="591"/>
      <c r="I219" s="589"/>
      <c r="J219" s="622"/>
      <c r="K219" s="614"/>
      <c r="L219" s="23" t="s">
        <v>677</v>
      </c>
      <c r="M219" s="123" t="s">
        <v>1219</v>
      </c>
      <c r="N219" s="23" t="s">
        <v>1836</v>
      </c>
      <c r="O219" s="34">
        <v>0</v>
      </c>
      <c r="P219" s="54">
        <v>1</v>
      </c>
      <c r="Q219" s="54">
        <v>1</v>
      </c>
      <c r="R219" s="308">
        <f t="shared" si="156"/>
        <v>1</v>
      </c>
      <c r="S219" s="54">
        <v>0</v>
      </c>
      <c r="T219" s="308">
        <f>+S219/P219</f>
        <v>0</v>
      </c>
      <c r="U219" s="54">
        <v>0</v>
      </c>
      <c r="V219" s="310">
        <f>+U219/P219</f>
        <v>0</v>
      </c>
      <c r="W219" s="41">
        <v>0</v>
      </c>
      <c r="X219" s="317">
        <f t="shared" si="157"/>
        <v>0</v>
      </c>
      <c r="Y219" s="48">
        <v>0.5</v>
      </c>
      <c r="Z219" s="54">
        <v>0</v>
      </c>
      <c r="AA219" s="54">
        <v>0</v>
      </c>
      <c r="AB219" s="43">
        <v>0</v>
      </c>
      <c r="AC219" s="247">
        <f t="shared" si="132"/>
        <v>0.5</v>
      </c>
      <c r="AD219" s="337">
        <f t="shared" si="133"/>
        <v>0.5</v>
      </c>
      <c r="AE219" s="248" t="str">
        <f t="shared" si="134"/>
        <v xml:space="preserve"> -</v>
      </c>
      <c r="AF219" s="337" t="str">
        <f t="shared" si="135"/>
        <v xml:space="preserve"> -</v>
      </c>
      <c r="AG219" s="248" t="str">
        <f t="shared" si="136"/>
        <v xml:space="preserve"> -</v>
      </c>
      <c r="AH219" s="337" t="str">
        <f t="shared" si="137"/>
        <v xml:space="preserve"> -</v>
      </c>
      <c r="AI219" s="248" t="str">
        <f t="shared" si="138"/>
        <v xml:space="preserve"> -</v>
      </c>
      <c r="AJ219" s="337" t="str">
        <f t="shared" si="139"/>
        <v xml:space="preserve"> -</v>
      </c>
      <c r="AK219" s="503">
        <f t="shared" si="161"/>
        <v>0.5</v>
      </c>
      <c r="AL219" s="498">
        <f t="shared" si="140"/>
        <v>0.5</v>
      </c>
      <c r="AM219" s="493">
        <f t="shared" si="141"/>
        <v>0.5</v>
      </c>
      <c r="AN219" s="48">
        <v>0</v>
      </c>
      <c r="AO219" s="54">
        <v>0</v>
      </c>
      <c r="AP219" s="54">
        <v>0</v>
      </c>
      <c r="AQ219" s="116" t="str">
        <f t="shared" si="143"/>
        <v xml:space="preserve"> -</v>
      </c>
      <c r="AR219" s="277" t="str">
        <f t="shared" si="144"/>
        <v xml:space="preserve"> -</v>
      </c>
      <c r="AS219" s="49">
        <v>0</v>
      </c>
      <c r="AT219" s="54">
        <v>0</v>
      </c>
      <c r="AU219" s="54">
        <v>0</v>
      </c>
      <c r="AV219" s="116" t="str">
        <f t="shared" si="145"/>
        <v xml:space="preserve"> -</v>
      </c>
      <c r="AW219" s="277" t="str">
        <f t="shared" si="146"/>
        <v xml:space="preserve"> -</v>
      </c>
      <c r="AX219" s="48">
        <v>0</v>
      </c>
      <c r="AY219" s="54">
        <v>0</v>
      </c>
      <c r="AZ219" s="54">
        <v>0</v>
      </c>
      <c r="BA219" s="116" t="str">
        <f t="shared" si="147"/>
        <v xml:space="preserve"> -</v>
      </c>
      <c r="BB219" s="277" t="str">
        <f t="shared" si="148"/>
        <v xml:space="preserve"> -</v>
      </c>
      <c r="BC219" s="49">
        <v>0</v>
      </c>
      <c r="BD219" s="54">
        <v>0</v>
      </c>
      <c r="BE219" s="54">
        <v>0</v>
      </c>
      <c r="BF219" s="116" t="str">
        <f t="shared" si="149"/>
        <v xml:space="preserve"> -</v>
      </c>
      <c r="BG219" s="277" t="str">
        <f t="shared" si="150"/>
        <v xml:space="preserve"> -</v>
      </c>
      <c r="BH219" s="240">
        <f t="shared" si="151"/>
        <v>0</v>
      </c>
      <c r="BI219" s="236">
        <f t="shared" si="152"/>
        <v>0</v>
      </c>
      <c r="BJ219" s="236">
        <f t="shared" si="153"/>
        <v>0</v>
      </c>
      <c r="BK219" s="381" t="str">
        <f t="shared" si="154"/>
        <v xml:space="preserve"> -</v>
      </c>
      <c r="BL219" s="277" t="str">
        <f t="shared" si="155"/>
        <v xml:space="preserve"> -</v>
      </c>
      <c r="BM219" s="451" t="s">
        <v>1223</v>
      </c>
      <c r="BN219" s="93" t="s">
        <v>1255</v>
      </c>
      <c r="BO219" s="96" t="s">
        <v>1952</v>
      </c>
    </row>
    <row r="220" spans="2:67" ht="30" customHeight="1" thickBot="1">
      <c r="B220" s="649"/>
      <c r="C220" s="646"/>
      <c r="D220" s="708"/>
      <c r="E220" s="620"/>
      <c r="F220" s="627"/>
      <c r="G220" s="593"/>
      <c r="H220" s="593"/>
      <c r="I220" s="590"/>
      <c r="J220" s="625"/>
      <c r="K220" s="617"/>
      <c r="L220" s="26" t="s">
        <v>700</v>
      </c>
      <c r="M220" s="131" t="s">
        <v>1219</v>
      </c>
      <c r="N220" s="26" t="s">
        <v>1837</v>
      </c>
      <c r="O220" s="39">
        <v>0</v>
      </c>
      <c r="P220" s="86">
        <v>1</v>
      </c>
      <c r="Q220" s="86">
        <v>0</v>
      </c>
      <c r="R220" s="318">
        <f t="shared" si="156"/>
        <v>0</v>
      </c>
      <c r="S220" s="86">
        <v>0</v>
      </c>
      <c r="T220" s="318">
        <f>+S220/P220</f>
        <v>0</v>
      </c>
      <c r="U220" s="86">
        <v>1</v>
      </c>
      <c r="V220" s="319">
        <f>+U220/P220</f>
        <v>1</v>
      </c>
      <c r="W220" s="45">
        <v>0</v>
      </c>
      <c r="X220" s="320">
        <f t="shared" si="157"/>
        <v>0</v>
      </c>
      <c r="Y220" s="56">
        <v>0</v>
      </c>
      <c r="Z220" s="86">
        <v>0</v>
      </c>
      <c r="AA220" s="86">
        <v>0</v>
      </c>
      <c r="AB220" s="64">
        <v>0</v>
      </c>
      <c r="AC220" s="245" t="str">
        <f t="shared" si="132"/>
        <v xml:space="preserve"> -</v>
      </c>
      <c r="AD220" s="340" t="str">
        <f t="shared" si="133"/>
        <v xml:space="preserve"> -</v>
      </c>
      <c r="AE220" s="246" t="str">
        <f t="shared" si="134"/>
        <v xml:space="preserve"> -</v>
      </c>
      <c r="AF220" s="340" t="str">
        <f t="shared" si="135"/>
        <v xml:space="preserve"> -</v>
      </c>
      <c r="AG220" s="246">
        <f t="shared" si="136"/>
        <v>0</v>
      </c>
      <c r="AH220" s="340">
        <f t="shared" si="137"/>
        <v>0</v>
      </c>
      <c r="AI220" s="246" t="str">
        <f t="shared" si="138"/>
        <v xml:space="preserve"> -</v>
      </c>
      <c r="AJ220" s="340" t="str">
        <f t="shared" si="139"/>
        <v xml:space="preserve"> -</v>
      </c>
      <c r="AK220" s="504">
        <f t="shared" si="161"/>
        <v>0</v>
      </c>
      <c r="AL220" s="499">
        <f t="shared" si="140"/>
        <v>0</v>
      </c>
      <c r="AM220" s="494">
        <f t="shared" si="141"/>
        <v>0</v>
      </c>
      <c r="AN220" s="56">
        <v>0</v>
      </c>
      <c r="AO220" s="86">
        <v>0</v>
      </c>
      <c r="AP220" s="86">
        <v>0</v>
      </c>
      <c r="AQ220" s="137" t="str">
        <f t="shared" si="143"/>
        <v xml:space="preserve"> -</v>
      </c>
      <c r="AR220" s="284" t="str">
        <f t="shared" si="144"/>
        <v xml:space="preserve"> -</v>
      </c>
      <c r="AS220" s="57">
        <v>0</v>
      </c>
      <c r="AT220" s="86">
        <v>0</v>
      </c>
      <c r="AU220" s="86">
        <v>0</v>
      </c>
      <c r="AV220" s="137" t="str">
        <f t="shared" si="145"/>
        <v xml:space="preserve"> -</v>
      </c>
      <c r="AW220" s="284" t="str">
        <f t="shared" si="146"/>
        <v xml:space="preserve"> -</v>
      </c>
      <c r="AX220" s="56">
        <v>0</v>
      </c>
      <c r="AY220" s="86">
        <v>0</v>
      </c>
      <c r="AZ220" s="86">
        <v>0</v>
      </c>
      <c r="BA220" s="137" t="str">
        <f t="shared" si="147"/>
        <v xml:space="preserve"> -</v>
      </c>
      <c r="BB220" s="284" t="str">
        <f t="shared" si="148"/>
        <v xml:space="preserve"> -</v>
      </c>
      <c r="BC220" s="57">
        <v>0</v>
      </c>
      <c r="BD220" s="86">
        <v>0</v>
      </c>
      <c r="BE220" s="86">
        <v>0</v>
      </c>
      <c r="BF220" s="137" t="str">
        <f t="shared" si="149"/>
        <v xml:space="preserve"> -</v>
      </c>
      <c r="BG220" s="284" t="str">
        <f t="shared" si="150"/>
        <v xml:space="preserve"> -</v>
      </c>
      <c r="BH220" s="241">
        <f t="shared" si="151"/>
        <v>0</v>
      </c>
      <c r="BI220" s="242">
        <f t="shared" si="152"/>
        <v>0</v>
      </c>
      <c r="BJ220" s="242">
        <f t="shared" si="153"/>
        <v>0</v>
      </c>
      <c r="BK220" s="382" t="str">
        <f t="shared" si="154"/>
        <v xml:space="preserve"> -</v>
      </c>
      <c r="BL220" s="284" t="str">
        <f t="shared" si="155"/>
        <v xml:space="preserve"> -</v>
      </c>
      <c r="BM220" s="453" t="s">
        <v>1223</v>
      </c>
      <c r="BN220" s="94" t="s">
        <v>1255</v>
      </c>
      <c r="BO220" s="97" t="s">
        <v>1952</v>
      </c>
    </row>
    <row r="221" spans="2:67" ht="16" customHeight="1" thickBot="1">
      <c r="B221" s="650"/>
      <c r="C221" s="647"/>
      <c r="D221" s="171"/>
      <c r="E221" s="11"/>
      <c r="F221" s="12"/>
      <c r="G221" s="11"/>
      <c r="H221" s="11"/>
      <c r="I221" s="11"/>
      <c r="J221" s="29"/>
      <c r="K221" s="29"/>
      <c r="L221" s="30"/>
      <c r="M221" s="29"/>
      <c r="N221" s="30"/>
      <c r="O221" s="29"/>
      <c r="P221" s="29"/>
      <c r="Q221" s="29"/>
      <c r="R221" s="335">
        <f>+AVERAGE(R191:R220)</f>
        <v>0.15142857142857141</v>
      </c>
      <c r="S221" s="335"/>
      <c r="T221" s="335">
        <f t="shared" ref="T221:X221" si="162">+AVERAGE(T191:T220)</f>
        <v>0.35314428393080083</v>
      </c>
      <c r="U221" s="335"/>
      <c r="V221" s="335">
        <f t="shared" si="162"/>
        <v>0.24771357232031391</v>
      </c>
      <c r="W221" s="335"/>
      <c r="X221" s="335">
        <f t="shared" si="162"/>
        <v>0.24771357232031388</v>
      </c>
      <c r="Y221" s="29"/>
      <c r="Z221" s="29"/>
      <c r="AA221" s="29"/>
      <c r="AB221" s="29"/>
      <c r="AC221" s="29"/>
      <c r="AD221" s="335">
        <f t="shared" ref="AD221:AJ221" si="163">+AVERAGE(AD191:AD220)</f>
        <v>0.67399999999999993</v>
      </c>
      <c r="AE221" s="335"/>
      <c r="AF221" s="335">
        <f t="shared" si="163"/>
        <v>9.7307692307692317E-2</v>
      </c>
      <c r="AG221" s="335"/>
      <c r="AH221" s="335">
        <f t="shared" si="163"/>
        <v>0</v>
      </c>
      <c r="AI221" s="335"/>
      <c r="AJ221" s="335">
        <f t="shared" si="163"/>
        <v>0</v>
      </c>
      <c r="AK221" s="335"/>
      <c r="AL221" s="335">
        <f>+AVERAGE(AL191:AL220)</f>
        <v>0.13022333333333333</v>
      </c>
      <c r="AM221" s="489"/>
      <c r="AN221" s="31"/>
      <c r="AO221" s="31"/>
      <c r="AP221" s="31"/>
      <c r="AQ221" s="31"/>
      <c r="AR221" s="192"/>
      <c r="AS221" s="31"/>
      <c r="AT221" s="31"/>
      <c r="AU221" s="31"/>
      <c r="AV221" s="31"/>
      <c r="AW221" s="192"/>
      <c r="AX221" s="31"/>
      <c r="AY221" s="31"/>
      <c r="AZ221" s="31"/>
      <c r="BA221" s="31"/>
      <c r="BB221" s="192"/>
      <c r="BC221" s="31"/>
      <c r="BD221" s="31"/>
      <c r="BE221" s="31"/>
      <c r="BF221" s="31"/>
      <c r="BG221" s="192"/>
      <c r="BH221" s="192"/>
      <c r="BI221" s="192"/>
      <c r="BJ221" s="192"/>
      <c r="BK221" s="192"/>
      <c r="BL221" s="192"/>
      <c r="BM221" s="13"/>
      <c r="BN221" s="13"/>
      <c r="BO221" s="459"/>
    </row>
    <row r="222" spans="2:67" ht="16" customHeight="1" thickBot="1">
      <c r="B222" s="16"/>
      <c r="C222" s="17"/>
      <c r="D222" s="18"/>
      <c r="E222" s="18"/>
      <c r="F222" s="19"/>
      <c r="G222" s="18"/>
      <c r="H222" s="18"/>
      <c r="I222" s="18"/>
      <c r="J222" s="18"/>
      <c r="K222" s="18"/>
      <c r="L222" s="19"/>
      <c r="M222" s="18"/>
      <c r="N222" s="19"/>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490"/>
      <c r="AN222" s="20"/>
      <c r="AO222" s="20"/>
      <c r="AP222" s="20"/>
      <c r="AQ222" s="20"/>
      <c r="AR222" s="21"/>
      <c r="AS222" s="20"/>
      <c r="AT222" s="20"/>
      <c r="AU222" s="20"/>
      <c r="AV222" s="20"/>
      <c r="AW222" s="21"/>
      <c r="AX222" s="20"/>
      <c r="AY222" s="20"/>
      <c r="AZ222" s="20"/>
      <c r="BA222" s="20"/>
      <c r="BB222" s="21"/>
      <c r="BC222" s="20"/>
      <c r="BD222" s="20"/>
      <c r="BE222" s="20"/>
      <c r="BF222" s="20"/>
      <c r="BG222" s="21"/>
      <c r="BH222" s="193"/>
      <c r="BI222" s="193"/>
      <c r="BJ222" s="193"/>
      <c r="BK222" s="193"/>
      <c r="BL222" s="193"/>
      <c r="BM222" s="20"/>
      <c r="BN222" s="20"/>
      <c r="BO222" s="457"/>
    </row>
    <row r="223" spans="2:67" ht="15" customHeight="1">
      <c r="BN223" s="188"/>
    </row>
    <row r="224" spans="2:67" ht="15" customHeight="1" thickBot="1"/>
    <row r="225" spans="21:39" ht="20" customHeight="1" thickBot="1">
      <c r="Y225" s="515">
        <v>2016</v>
      </c>
      <c r="Z225" s="516">
        <v>2017</v>
      </c>
      <c r="AA225" s="516">
        <v>2018</v>
      </c>
      <c r="AB225" s="516">
        <v>2019</v>
      </c>
      <c r="AC225" s="484" t="s">
        <v>1220</v>
      </c>
      <c r="AD225" s="522"/>
    </row>
    <row r="226" spans="21:39" ht="18" customHeight="1">
      <c r="U226" s="651" t="s">
        <v>156</v>
      </c>
      <c r="V226" s="652"/>
      <c r="W226" s="652"/>
      <c r="X226" s="653"/>
      <c r="Y226" s="437">
        <f>+AVERAGE(AD169:AD171)</f>
        <v>1</v>
      </c>
      <c r="Z226" s="438">
        <f>+AVERAGE(AF169:AF171)</f>
        <v>0.33333333333333331</v>
      </c>
      <c r="AA226" s="438">
        <f>+AVERAGE(AH169:AH171)</f>
        <v>0</v>
      </c>
      <c r="AB226" s="438">
        <f>+AVERAGE(AJ169:AJ171)</f>
        <v>0</v>
      </c>
      <c r="AC226" s="527">
        <f>+AVERAGE(AL169:AL171)</f>
        <v>0.52792333333333341</v>
      </c>
      <c r="AD226" s="523"/>
    </row>
    <row r="227" spans="21:39" s="188" customFormat="1" ht="18" customHeight="1">
      <c r="U227" s="638" t="s">
        <v>1206</v>
      </c>
      <c r="V227" s="639"/>
      <c r="W227" s="639"/>
      <c r="X227" s="640"/>
      <c r="Y227" s="434">
        <f>+AVERAGE(AD11:AD38,AD40:AD62)</f>
        <v>0.77423177806794397</v>
      </c>
      <c r="Z227" s="433">
        <f>+AVERAGE(AF11:AF38,AF40:AF62)</f>
        <v>0.36778589469304307</v>
      </c>
      <c r="AA227" s="433">
        <f>+AVERAGE(AH11:AH38,AH40:AH62)</f>
        <v>0</v>
      </c>
      <c r="AB227" s="433">
        <f>+AVERAGE(AJ11:AJ38,AJ40:AJ62)</f>
        <v>0</v>
      </c>
      <c r="AC227" s="521">
        <f>+AVERAGE(AL11:AL38,AL40:AL62)</f>
        <v>0.254224453461944</v>
      </c>
      <c r="AD227" s="523"/>
      <c r="AM227" s="491"/>
    </row>
    <row r="228" spans="21:39" ht="18" customHeight="1">
      <c r="U228" s="638" t="s">
        <v>95</v>
      </c>
      <c r="V228" s="639"/>
      <c r="W228" s="639"/>
      <c r="X228" s="640"/>
      <c r="Y228" s="434">
        <f>+AVERAGE(AD121:AD163,AD188:AD189)</f>
        <v>0.85483870967741937</v>
      </c>
      <c r="Z228" s="433">
        <f>+AVERAGE(AF121:AF163,AF188:AF189)</f>
        <v>0.28658536585365851</v>
      </c>
      <c r="AA228" s="433">
        <f>+AVERAGE(AH121:AH163,AH188:AH189)</f>
        <v>0</v>
      </c>
      <c r="AB228" s="433">
        <f>+AVERAGE(AJ121:AJ163,AJ188:AJ189)</f>
        <v>0</v>
      </c>
      <c r="AC228" s="521">
        <f>+AVERAGE(AL121:AL163,AL188:AL189)</f>
        <v>0.30278018278018276</v>
      </c>
      <c r="AD228" s="523"/>
    </row>
    <row r="229" spans="21:39" ht="18" customHeight="1">
      <c r="U229" s="638" t="s">
        <v>213</v>
      </c>
      <c r="V229" s="639"/>
      <c r="W229" s="639"/>
      <c r="X229" s="640"/>
      <c r="Y229" s="434">
        <f>+AVERAGE(AD39,AD164:AD166)</f>
        <v>1</v>
      </c>
      <c r="Z229" s="433">
        <f>+AVERAGE(AF39,AF164:AF166)</f>
        <v>0</v>
      </c>
      <c r="AA229" s="433">
        <f>+AVERAGE(AH39,AH164:AH166)</f>
        <v>0</v>
      </c>
      <c r="AB229" s="433">
        <f>+AVERAGE(AJ39,AJ164:AJ166)</f>
        <v>0</v>
      </c>
      <c r="AC229" s="521">
        <f>+AVERAGE(AL39,AL164:AL166)</f>
        <v>0.3125</v>
      </c>
      <c r="AD229" s="523"/>
    </row>
    <row r="230" spans="21:39" ht="18" customHeight="1">
      <c r="U230" s="638" t="s">
        <v>365</v>
      </c>
      <c r="V230" s="639"/>
      <c r="W230" s="639"/>
      <c r="X230" s="640"/>
      <c r="Y230" s="434">
        <f>+AVERAGE(AD105:AD114,AD117:AD119)</f>
        <v>1</v>
      </c>
      <c r="Z230" s="433">
        <f>+AVERAGE(AF105:AF114,AF117:AF119)</f>
        <v>0.28523143523143524</v>
      </c>
      <c r="AA230" s="433">
        <f>+AVERAGE(AH105:AH114,AH117:AH119)</f>
        <v>0</v>
      </c>
      <c r="AB230" s="433">
        <f>+AVERAGE(AJ105:AJ114,AJ117:AJ119)</f>
        <v>0</v>
      </c>
      <c r="AC230" s="521">
        <f>+AVERAGE(AL105:AL114,AL117:AL119)</f>
        <v>0.38464846866145103</v>
      </c>
      <c r="AD230" s="523"/>
    </row>
    <row r="231" spans="21:39" ht="18" customHeight="1">
      <c r="U231" s="638" t="s">
        <v>1208</v>
      </c>
      <c r="V231" s="639"/>
      <c r="W231" s="639"/>
      <c r="X231" s="640"/>
      <c r="Y231" s="434">
        <f>+AVERAGE(AD74:AD75,AD115:AD116,AD167,AD172:AD183)</f>
        <v>0.9</v>
      </c>
      <c r="Z231" s="433">
        <f>+AVERAGE(AF74:AF75,AF115:AF116,AF167,AF172:AF183)</f>
        <v>8.3333333333333332E-3</v>
      </c>
      <c r="AA231" s="433">
        <f>+AVERAGE(AH74:AH75,AH115:AH116,AH167,AH172:AH183)</f>
        <v>0</v>
      </c>
      <c r="AB231" s="433">
        <f>+AVERAGE(AJ74:AJ75,AJ115:AJ116,AJ167,AJ172:AJ183)</f>
        <v>0</v>
      </c>
      <c r="AC231" s="521">
        <f>+AVERAGE(AL74:AL75,AL115:AL116,AL167,AL172:AL183)</f>
        <v>6.7690196078431381E-2</v>
      </c>
      <c r="AD231" s="523"/>
    </row>
    <row r="232" spans="21:39" ht="18" customHeight="1">
      <c r="U232" s="638" t="s">
        <v>1209</v>
      </c>
      <c r="V232" s="639"/>
      <c r="W232" s="639"/>
      <c r="X232" s="640"/>
      <c r="Y232" s="434">
        <f>+AVERAGE(AD184:AD186,AD191:AD220)</f>
        <v>0.69633333333333325</v>
      </c>
      <c r="Z232" s="433">
        <f>+AVERAGE(AF184:AF186,AF191:AF220)</f>
        <v>0.10110344827586207</v>
      </c>
      <c r="AA232" s="433">
        <f>+AVERAGE(AH184:AH186,AH191:AH220)</f>
        <v>0</v>
      </c>
      <c r="AB232" s="433">
        <f>+AVERAGE(AJ184:AJ186,AJ191:AJ220)</f>
        <v>0</v>
      </c>
      <c r="AC232" s="521">
        <f>+AVERAGE(AL184:AL186,AL191:AL220)</f>
        <v>0.14563083778966132</v>
      </c>
      <c r="AD232" s="523"/>
    </row>
    <row r="233" spans="21:39" ht="18" customHeight="1">
      <c r="U233" s="638" t="s">
        <v>540</v>
      </c>
      <c r="V233" s="639"/>
      <c r="W233" s="639"/>
      <c r="X233" s="640"/>
      <c r="Y233" s="434">
        <f>+AVERAGE(AD99:AD103)</f>
        <v>1</v>
      </c>
      <c r="Z233" s="433">
        <f>+AVERAGE(AF99:AF103)</f>
        <v>0.25</v>
      </c>
      <c r="AA233" s="433">
        <f>+AVERAGE(AH99:AH103)</f>
        <v>0</v>
      </c>
      <c r="AB233" s="433">
        <f>+AVERAGE(AJ99:AJ103)</f>
        <v>0</v>
      </c>
      <c r="AC233" s="521">
        <f>+AVERAGE(AL99:AL103)</f>
        <v>0.35</v>
      </c>
      <c r="AD233" s="523"/>
    </row>
    <row r="234" spans="21:39" ht="18" customHeight="1">
      <c r="U234" s="638" t="s">
        <v>1212</v>
      </c>
      <c r="V234" s="639"/>
      <c r="W234" s="639"/>
      <c r="X234" s="640"/>
      <c r="Y234" s="434" t="str">
        <f>+AD187</f>
        <v xml:space="preserve"> -</v>
      </c>
      <c r="Z234" s="433">
        <f>+AF187</f>
        <v>0</v>
      </c>
      <c r="AA234" s="433" t="str">
        <f>+AH187</f>
        <v xml:space="preserve"> -</v>
      </c>
      <c r="AB234" s="433" t="str">
        <f>+AJ187</f>
        <v xml:space="preserve"> -</v>
      </c>
      <c r="AC234" s="521">
        <f>+AL187</f>
        <v>0</v>
      </c>
      <c r="AD234" s="523"/>
    </row>
    <row r="235" spans="21:39" ht="18" customHeight="1" thickBot="1">
      <c r="U235" s="635" t="s">
        <v>1214</v>
      </c>
      <c r="V235" s="636"/>
      <c r="W235" s="636"/>
      <c r="X235" s="637"/>
      <c r="Y235" s="435">
        <f>+AVERAGE(AD64:AD73,AD76:AD98)</f>
        <v>0.74623770129104849</v>
      </c>
      <c r="Z235" s="436">
        <f>+AVERAGE(AF64:AF73,AF76:AF98)</f>
        <v>0.19860714586113459</v>
      </c>
      <c r="AA235" s="436">
        <f>+AVERAGE(AH64:AH73,AH76:AH98)</f>
        <v>0</v>
      </c>
      <c r="AB235" s="436">
        <f>+AVERAGE(AJ64:AJ73,AJ76:AJ98)</f>
        <v>0</v>
      </c>
      <c r="AC235" s="518">
        <f>+AVERAGE(AL64:AL73,AL76:AL98)</f>
        <v>0.25765137205571248</v>
      </c>
      <c r="AD235" s="523"/>
    </row>
  </sheetData>
  <sheetProtection password="DAEB" sheet="1" objects="1" scenarios="1"/>
  <autoFilter ref="A10:BO221">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212">
    <mergeCell ref="U235:X235"/>
    <mergeCell ref="U234:X234"/>
    <mergeCell ref="U233:X233"/>
    <mergeCell ref="U232:X232"/>
    <mergeCell ref="U231:X231"/>
    <mergeCell ref="U230:X230"/>
    <mergeCell ref="U229:X229"/>
    <mergeCell ref="U228:X228"/>
    <mergeCell ref="U227:X227"/>
    <mergeCell ref="U226:X226"/>
    <mergeCell ref="B3:BO3"/>
    <mergeCell ref="B4:BO4"/>
    <mergeCell ref="B5:BO5"/>
    <mergeCell ref="B8:B10"/>
    <mergeCell ref="C8:C10"/>
    <mergeCell ref="D8:D10"/>
    <mergeCell ref="E8:E10"/>
    <mergeCell ref="F8:F10"/>
    <mergeCell ref="G8:G10"/>
    <mergeCell ref="J8:J10"/>
    <mergeCell ref="K8:K10"/>
    <mergeCell ref="L8:L10"/>
    <mergeCell ref="M8:M10"/>
    <mergeCell ref="AN8:BL8"/>
    <mergeCell ref="BN8:BN10"/>
    <mergeCell ref="AN9:AR9"/>
    <mergeCell ref="AS9:AW9"/>
    <mergeCell ref="AX9:BB9"/>
    <mergeCell ref="BC9:BG9"/>
    <mergeCell ref="BH9:BL9"/>
    <mergeCell ref="H8:I10"/>
    <mergeCell ref="K44:K62"/>
    <mergeCell ref="J44:J62"/>
    <mergeCell ref="K40:K43"/>
    <mergeCell ref="J40:J43"/>
    <mergeCell ref="K24:K39"/>
    <mergeCell ref="J24:J39"/>
    <mergeCell ref="F59:F62"/>
    <mergeCell ref="K11:K23"/>
    <mergeCell ref="J11:J23"/>
    <mergeCell ref="F11:F15"/>
    <mergeCell ref="F16:F20"/>
    <mergeCell ref="F21:F25"/>
    <mergeCell ref="F26:F30"/>
    <mergeCell ref="G11:G15"/>
    <mergeCell ref="H11:H15"/>
    <mergeCell ref="F31:F35"/>
    <mergeCell ref="F36:F40"/>
    <mergeCell ref="F41:F45"/>
    <mergeCell ref="F46:F50"/>
    <mergeCell ref="F51:F54"/>
    <mergeCell ref="F55:F58"/>
    <mergeCell ref="G16:G20"/>
    <mergeCell ref="H16:H20"/>
    <mergeCell ref="G21:G25"/>
    <mergeCell ref="H21:H25"/>
    <mergeCell ref="I11:I15"/>
    <mergeCell ref="I16:I20"/>
    <mergeCell ref="I21:I25"/>
    <mergeCell ref="G26:G30"/>
    <mergeCell ref="H26:H30"/>
    <mergeCell ref="G31:G35"/>
    <mergeCell ref="H31:H35"/>
    <mergeCell ref="I26:I30"/>
    <mergeCell ref="I31:I35"/>
    <mergeCell ref="G36:G40"/>
    <mergeCell ref="H36:H40"/>
    <mergeCell ref="G41:G45"/>
    <mergeCell ref="H41:H45"/>
    <mergeCell ref="I36:I40"/>
    <mergeCell ref="I41:I45"/>
    <mergeCell ref="G46:G50"/>
    <mergeCell ref="H46:H50"/>
    <mergeCell ref="G51:G54"/>
    <mergeCell ref="H51:H54"/>
    <mergeCell ref="I46:I50"/>
    <mergeCell ref="I51:I54"/>
    <mergeCell ref="G55:G58"/>
    <mergeCell ref="H55:H58"/>
    <mergeCell ref="G59:G62"/>
    <mergeCell ref="H59:H62"/>
    <mergeCell ref="I55:I58"/>
    <mergeCell ref="I59:I62"/>
    <mergeCell ref="E11:E62"/>
    <mergeCell ref="D11:D62"/>
    <mergeCell ref="J96:J103"/>
    <mergeCell ref="K96:K103"/>
    <mergeCell ref="J94:J95"/>
    <mergeCell ref="K94:K95"/>
    <mergeCell ref="J90:J93"/>
    <mergeCell ref="K90:K93"/>
    <mergeCell ref="J87:J89"/>
    <mergeCell ref="K87:K89"/>
    <mergeCell ref="J83:J86"/>
    <mergeCell ref="K83:K86"/>
    <mergeCell ref="J77:J82"/>
    <mergeCell ref="K77:K82"/>
    <mergeCell ref="J68:J75"/>
    <mergeCell ref="K68:K75"/>
    <mergeCell ref="J64:J67"/>
    <mergeCell ref="K64:K67"/>
    <mergeCell ref="E64:E103"/>
    <mergeCell ref="D64:D103"/>
    <mergeCell ref="F64:F69"/>
    <mergeCell ref="F70:F74"/>
    <mergeCell ref="F75:F79"/>
    <mergeCell ref="F80:F84"/>
    <mergeCell ref="F85:F90"/>
    <mergeCell ref="F91:F97"/>
    <mergeCell ref="F98:F103"/>
    <mergeCell ref="G64:G69"/>
    <mergeCell ref="H64:H69"/>
    <mergeCell ref="G75:G79"/>
    <mergeCell ref="H75:H79"/>
    <mergeCell ref="G98:G103"/>
    <mergeCell ref="G91:G97"/>
    <mergeCell ref="H91:H97"/>
    <mergeCell ref="I80:I84"/>
    <mergeCell ref="I85:I90"/>
    <mergeCell ref="G70:G74"/>
    <mergeCell ref="H70:H74"/>
    <mergeCell ref="G80:G84"/>
    <mergeCell ref="H80:H84"/>
    <mergeCell ref="G85:G90"/>
    <mergeCell ref="H85:H90"/>
    <mergeCell ref="I64:I69"/>
    <mergeCell ref="I70:I74"/>
    <mergeCell ref="I75:I79"/>
    <mergeCell ref="H98:H103"/>
    <mergeCell ref="J105:J106"/>
    <mergeCell ref="J117:J119"/>
    <mergeCell ref="I91:I97"/>
    <mergeCell ref="I98:I103"/>
    <mergeCell ref="I105:I119"/>
    <mergeCell ref="K105:K106"/>
    <mergeCell ref="J149:J156"/>
    <mergeCell ref="F121:F167"/>
    <mergeCell ref="E121:E167"/>
    <mergeCell ref="D121:D167"/>
    <mergeCell ref="G121:G167"/>
    <mergeCell ref="H121:H167"/>
    <mergeCell ref="D105:D119"/>
    <mergeCell ref="G105:G119"/>
    <mergeCell ref="K117:K119"/>
    <mergeCell ref="J114:J116"/>
    <mergeCell ref="K114:K116"/>
    <mergeCell ref="J110:J112"/>
    <mergeCell ref="K110:K112"/>
    <mergeCell ref="J107:J109"/>
    <mergeCell ref="K107:K109"/>
    <mergeCell ref="H105:H119"/>
    <mergeCell ref="K149:K156"/>
    <mergeCell ref="J158:J167"/>
    <mergeCell ref="K158:K167"/>
    <mergeCell ref="J169:J171"/>
    <mergeCell ref="J172:J189"/>
    <mergeCell ref="K169:K171"/>
    <mergeCell ref="J122:J133"/>
    <mergeCell ref="K122:K133"/>
    <mergeCell ref="J134:J140"/>
    <mergeCell ref="K134:K140"/>
    <mergeCell ref="J141:J147"/>
    <mergeCell ref="K141:K147"/>
    <mergeCell ref="J218:J220"/>
    <mergeCell ref="K218:K220"/>
    <mergeCell ref="J214:J217"/>
    <mergeCell ref="K214:K217"/>
    <mergeCell ref="J205:J213"/>
    <mergeCell ref="K205:K213"/>
    <mergeCell ref="J195:J204"/>
    <mergeCell ref="K172:K189"/>
    <mergeCell ref="K195:K204"/>
    <mergeCell ref="J191:J194"/>
    <mergeCell ref="K191:K194"/>
    <mergeCell ref="B11:B221"/>
    <mergeCell ref="C11:C221"/>
    <mergeCell ref="G211:G220"/>
    <mergeCell ref="H211:H220"/>
    <mergeCell ref="G201:G210"/>
    <mergeCell ref="H201:H210"/>
    <mergeCell ref="F169:F189"/>
    <mergeCell ref="E191:E220"/>
    <mergeCell ref="D191:D220"/>
    <mergeCell ref="F191:F200"/>
    <mergeCell ref="F201:F210"/>
    <mergeCell ref="F211:F220"/>
    <mergeCell ref="G191:G200"/>
    <mergeCell ref="H191:H200"/>
    <mergeCell ref="E169:E189"/>
    <mergeCell ref="D169:D189"/>
    <mergeCell ref="G169:G189"/>
    <mergeCell ref="H169:H189"/>
    <mergeCell ref="F105:F119"/>
    <mergeCell ref="E105:E119"/>
    <mergeCell ref="I121:I167"/>
    <mergeCell ref="I169:I189"/>
    <mergeCell ref="I191:I200"/>
    <mergeCell ref="I201:I210"/>
    <mergeCell ref="I211:I220"/>
    <mergeCell ref="BM8:BM10"/>
    <mergeCell ref="Q10:R10"/>
    <mergeCell ref="S10:T10"/>
    <mergeCell ref="U10:V10"/>
    <mergeCell ref="W10:X10"/>
    <mergeCell ref="N8:X9"/>
    <mergeCell ref="Y8:AB9"/>
    <mergeCell ref="AC8:AM9"/>
    <mergeCell ref="AC10:AD10"/>
    <mergeCell ref="AE10:AF10"/>
    <mergeCell ref="AG10:AH10"/>
    <mergeCell ref="AI10:AJ10"/>
    <mergeCell ref="AK10:AM10"/>
  </mergeCells>
  <conditionalFormatting sqref="AM1:AM1048576">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B1:BQ60"/>
  <sheetViews>
    <sheetView topLeftCell="A7" workbookViewId="0">
      <pane ySplit="4" topLeftCell="A11" activePane="bottomLeft" state="frozen"/>
      <selection activeCell="A7" sqref="A7"/>
      <selection pane="bottomLeft" activeCell="B8" sqref="B8:B10"/>
    </sheetView>
  </sheetViews>
  <sheetFormatPr baseColWidth="10" defaultRowHeight="26" x14ac:dyDescent="0"/>
  <cols>
    <col min="1" max="1" width="2.42578125" style="2" customWidth="1"/>
    <col min="2" max="2" width="10.7109375" style="2"/>
    <col min="3" max="3" width="18.85546875" style="2" customWidth="1"/>
    <col min="4" max="4" width="11" style="2" customWidth="1"/>
    <col min="5" max="5" width="19.7109375" style="2" customWidth="1"/>
    <col min="6" max="6" width="20.85546875" style="2" customWidth="1"/>
    <col min="7" max="7" width="10.7109375" style="2"/>
    <col min="8" max="8" width="13.5703125" style="2" customWidth="1"/>
    <col min="9" max="9" width="6.7109375" style="188" hidden="1" customWidth="1"/>
    <col min="10" max="10" width="10.7109375" style="2"/>
    <col min="11" max="11" width="24.7109375" style="2" customWidth="1"/>
    <col min="12" max="12" width="55.7109375" style="2" customWidth="1"/>
    <col min="13" max="13" width="11.5703125" style="2" customWidth="1"/>
    <col min="14" max="14" width="55.7109375" style="2" customWidth="1"/>
    <col min="15" max="15" width="11.140625" style="2" customWidth="1"/>
    <col min="16" max="16" width="13" style="2" customWidth="1"/>
    <col min="17" max="17" width="11.140625" style="2" customWidth="1"/>
    <col min="18" max="18" width="6.7109375" style="188" hidden="1" customWidth="1"/>
    <col min="19" max="19" width="11.85546875" style="2" customWidth="1"/>
    <col min="20" max="20" width="6.7109375" style="188" hidden="1" customWidth="1"/>
    <col min="21" max="21" width="11.85546875" style="2" customWidth="1"/>
    <col min="22" max="22" width="6.7109375" style="188" hidden="1" customWidth="1"/>
    <col min="23" max="23" width="11.85546875" style="2" customWidth="1"/>
    <col min="24" max="24" width="6.7109375" style="188" hidden="1" customWidth="1"/>
    <col min="25" max="28" width="12.7109375" style="188" customWidth="1"/>
    <col min="29" max="29" width="10.7109375" style="188" customWidth="1"/>
    <col min="30" max="30" width="6.7109375" style="188" hidden="1" customWidth="1"/>
    <col min="31" max="31" width="10.7109375" style="188" customWidth="1"/>
    <col min="32" max="32" width="6.7109375" style="188" hidden="1" customWidth="1"/>
    <col min="33" max="33" width="10.7109375" style="188" customWidth="1"/>
    <col min="34" max="34" width="6.7109375" style="188" hidden="1" customWidth="1"/>
    <col min="35" max="35" width="10.7109375" style="188" customWidth="1"/>
    <col min="36" max="36" width="6.7109375" style="188" hidden="1" customWidth="1"/>
    <col min="37" max="37" width="9.7109375" style="188" customWidth="1"/>
    <col min="38" max="38" width="6.7109375" style="188" hidden="1" customWidth="1"/>
    <col min="39" max="39" width="8.7109375" style="491" customWidth="1"/>
    <col min="40" max="42" width="16.28515625" style="2" customWidth="1"/>
    <col min="43" max="43" width="14.7109375" style="188" customWidth="1"/>
    <col min="44" max="44" width="14.7109375" style="2" customWidth="1"/>
    <col min="45" max="47" width="16.28515625" style="2" customWidth="1"/>
    <col min="48" max="48" width="14.7109375" style="188" customWidth="1"/>
    <col min="49" max="49" width="14.7109375" style="2" customWidth="1"/>
    <col min="50" max="52" width="16.28515625" style="2" customWidth="1"/>
    <col min="53" max="53" width="14.7109375" style="188" customWidth="1"/>
    <col min="54" max="54" width="14.7109375" style="2" customWidth="1"/>
    <col min="55" max="57" width="16.28515625" style="2" customWidth="1"/>
    <col min="58" max="58" width="14.7109375" style="188" customWidth="1"/>
    <col min="59" max="59" width="14.7109375" style="2" customWidth="1"/>
    <col min="60" max="62" width="16.28515625" style="188" customWidth="1"/>
    <col min="63" max="63" width="14.7109375" style="188" customWidth="1"/>
    <col min="64" max="64" width="14.7109375" style="2" customWidth="1"/>
    <col min="65" max="65" width="30.7109375" style="2" customWidth="1"/>
    <col min="66" max="66" width="21.28515625" style="2" customWidth="1"/>
    <col min="67" max="67" width="20.7109375" style="2" customWidth="1"/>
    <col min="68" max="16384" width="10.7109375" style="2"/>
  </cols>
  <sheetData>
    <row r="1" spans="2:6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485"/>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2:6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85"/>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2:67" ht="15">
      <c r="B3" s="596" t="s">
        <v>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row>
    <row r="4" spans="2:67" ht="15">
      <c r="B4" s="596" t="s">
        <v>15</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row>
    <row r="5" spans="2:67" ht="15">
      <c r="B5" s="596" t="s">
        <v>19</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row>
    <row r="6" spans="2:67" ht="14.25" customHeight="1">
      <c r="B6" s="3"/>
      <c r="C6" s="3"/>
      <c r="D6" s="3"/>
      <c r="E6" s="3"/>
      <c r="F6" s="3"/>
      <c r="G6" s="3"/>
      <c r="H6" s="3"/>
      <c r="I6" s="262"/>
      <c r="J6" s="3"/>
      <c r="K6" s="3"/>
      <c r="L6" s="3"/>
      <c r="M6" s="3"/>
      <c r="N6" s="3"/>
      <c r="O6" s="3"/>
      <c r="P6" s="3"/>
      <c r="Q6" s="3"/>
      <c r="R6" s="262"/>
      <c r="S6" s="3"/>
      <c r="T6" s="262"/>
      <c r="U6" s="3"/>
      <c r="V6" s="262"/>
      <c r="W6" s="3"/>
      <c r="X6" s="262"/>
      <c r="Y6" s="262"/>
      <c r="Z6" s="262"/>
      <c r="AA6" s="262"/>
      <c r="AB6" s="262"/>
      <c r="AC6" s="262"/>
      <c r="AD6" s="262"/>
      <c r="AE6" s="262"/>
      <c r="AF6" s="262"/>
      <c r="AG6" s="262"/>
      <c r="AH6" s="262"/>
      <c r="AI6" s="262"/>
      <c r="AJ6" s="262"/>
      <c r="AK6" s="262"/>
      <c r="AL6" s="262"/>
      <c r="AM6" s="486"/>
      <c r="AN6" s="3"/>
      <c r="AO6" s="3"/>
      <c r="AP6" s="3"/>
      <c r="AQ6" s="262"/>
      <c r="AR6" s="3"/>
      <c r="AS6" s="3"/>
      <c r="AT6" s="3"/>
      <c r="AU6" s="3"/>
      <c r="AV6" s="262"/>
      <c r="AW6" s="3"/>
      <c r="AX6" s="3"/>
      <c r="AY6" s="3"/>
      <c r="AZ6" s="3"/>
      <c r="BA6" s="262"/>
      <c r="BB6" s="3"/>
      <c r="BC6" s="3"/>
      <c r="BD6" s="3"/>
      <c r="BE6" s="3"/>
      <c r="BF6" s="262"/>
      <c r="BG6" s="3"/>
      <c r="BH6" s="262"/>
      <c r="BI6" s="262"/>
      <c r="BJ6" s="262"/>
      <c r="BK6" s="262"/>
      <c r="BL6" s="3"/>
      <c r="BM6" s="3"/>
      <c r="BN6" s="3"/>
      <c r="BO6" s="3"/>
    </row>
    <row r="7" spans="2:67" ht="14.25" customHeight="1" thickBot="1">
      <c r="B7" s="4"/>
      <c r="C7" s="4"/>
      <c r="D7" s="5"/>
      <c r="E7" s="5"/>
      <c r="F7" s="6"/>
      <c r="G7" s="6"/>
      <c r="H7" s="6"/>
      <c r="I7" s="6"/>
      <c r="J7" s="6"/>
      <c r="K7" s="7"/>
      <c r="L7" s="4"/>
      <c r="M7" s="4"/>
      <c r="N7" s="4"/>
      <c r="O7" s="4"/>
      <c r="P7" s="4"/>
      <c r="Q7" s="4"/>
      <c r="R7" s="4"/>
      <c r="S7" s="4"/>
      <c r="T7" s="4"/>
      <c r="U7" s="4"/>
      <c r="V7" s="4"/>
      <c r="W7" s="4"/>
      <c r="X7" s="4"/>
      <c r="Y7" s="4"/>
      <c r="Z7" s="4"/>
      <c r="AA7" s="4"/>
      <c r="AB7" s="4"/>
      <c r="AC7" s="4"/>
      <c r="AD7" s="4"/>
      <c r="AE7" s="4"/>
      <c r="AF7" s="4"/>
      <c r="AG7" s="4"/>
      <c r="AH7" s="4"/>
      <c r="AI7" s="4"/>
      <c r="AJ7" s="4"/>
      <c r="AK7" s="4"/>
      <c r="AL7" s="4"/>
      <c r="AM7" s="487"/>
      <c r="AN7" s="8"/>
      <c r="AO7" s="8"/>
      <c r="AP7" s="4"/>
      <c r="AQ7" s="4"/>
      <c r="AR7" s="4"/>
      <c r="AS7" s="8"/>
      <c r="AT7" s="8"/>
      <c r="AU7" s="8"/>
      <c r="AV7" s="8"/>
      <c r="AW7" s="4"/>
      <c r="AX7" s="8"/>
      <c r="AY7" s="8"/>
      <c r="AZ7" s="8"/>
      <c r="BA7" s="8"/>
      <c r="BB7" s="4"/>
      <c r="BC7" s="8"/>
      <c r="BD7" s="8"/>
      <c r="BE7" s="8"/>
      <c r="BF7" s="8"/>
      <c r="BG7" s="4"/>
      <c r="BH7" s="4"/>
      <c r="BI7" s="4"/>
      <c r="BJ7" s="4"/>
      <c r="BK7" s="4"/>
      <c r="BL7" s="4"/>
      <c r="BM7" s="4"/>
      <c r="BN7" s="4"/>
    </row>
    <row r="8" spans="2:67" ht="15" customHeight="1" thickBot="1">
      <c r="B8" s="597" t="s">
        <v>7</v>
      </c>
      <c r="C8" s="597" t="s">
        <v>12</v>
      </c>
      <c r="D8" s="597" t="s">
        <v>7</v>
      </c>
      <c r="E8" s="597" t="s">
        <v>13</v>
      </c>
      <c r="F8" s="599" t="s">
        <v>8</v>
      </c>
      <c r="G8" s="571" t="s">
        <v>9</v>
      </c>
      <c r="H8" s="570" t="s">
        <v>1</v>
      </c>
      <c r="I8" s="599"/>
      <c r="J8" s="577" t="s">
        <v>7</v>
      </c>
      <c r="K8" s="602" t="s">
        <v>2</v>
      </c>
      <c r="L8" s="602" t="s">
        <v>10</v>
      </c>
      <c r="M8" s="602" t="s">
        <v>14</v>
      </c>
      <c r="N8" s="570" t="s">
        <v>3</v>
      </c>
      <c r="O8" s="571"/>
      <c r="P8" s="571"/>
      <c r="Q8" s="571"/>
      <c r="R8" s="571"/>
      <c r="S8" s="571"/>
      <c r="T8" s="571"/>
      <c r="U8" s="571"/>
      <c r="V8" s="571"/>
      <c r="W8" s="571"/>
      <c r="X8" s="578"/>
      <c r="Y8" s="577" t="s">
        <v>1189</v>
      </c>
      <c r="Z8" s="571"/>
      <c r="AA8" s="571"/>
      <c r="AB8" s="578"/>
      <c r="AC8" s="581" t="s">
        <v>1190</v>
      </c>
      <c r="AD8" s="582"/>
      <c r="AE8" s="582"/>
      <c r="AF8" s="582"/>
      <c r="AG8" s="582"/>
      <c r="AH8" s="582"/>
      <c r="AI8" s="582"/>
      <c r="AJ8" s="582"/>
      <c r="AK8" s="582"/>
      <c r="AL8" s="582"/>
      <c r="AM8" s="583"/>
      <c r="AN8" s="671" t="s">
        <v>1201</v>
      </c>
      <c r="AO8" s="604"/>
      <c r="AP8" s="604"/>
      <c r="AQ8" s="604"/>
      <c r="AR8" s="604"/>
      <c r="AS8" s="604"/>
      <c r="AT8" s="604"/>
      <c r="AU8" s="604"/>
      <c r="AV8" s="604"/>
      <c r="AW8" s="604"/>
      <c r="AX8" s="604"/>
      <c r="AY8" s="604"/>
      <c r="AZ8" s="604"/>
      <c r="BA8" s="604"/>
      <c r="BB8" s="604"/>
      <c r="BC8" s="604"/>
      <c r="BD8" s="604"/>
      <c r="BE8" s="604"/>
      <c r="BF8" s="604"/>
      <c r="BG8" s="604"/>
      <c r="BH8" s="672"/>
      <c r="BI8" s="672"/>
      <c r="BJ8" s="672"/>
      <c r="BK8" s="672"/>
      <c r="BL8" s="673"/>
      <c r="BM8" s="654" t="s">
        <v>1218</v>
      </c>
      <c r="BN8" s="674" t="s">
        <v>11</v>
      </c>
    </row>
    <row r="9" spans="2:67" ht="15" customHeight="1" thickBot="1">
      <c r="B9" s="598"/>
      <c r="C9" s="598"/>
      <c r="D9" s="598"/>
      <c r="E9" s="598"/>
      <c r="F9" s="600"/>
      <c r="G9" s="601"/>
      <c r="H9" s="609"/>
      <c r="I9" s="600"/>
      <c r="J9" s="670"/>
      <c r="K9" s="603"/>
      <c r="L9" s="603"/>
      <c r="M9" s="603"/>
      <c r="N9" s="572"/>
      <c r="O9" s="573"/>
      <c r="P9" s="573"/>
      <c r="Q9" s="573"/>
      <c r="R9" s="573"/>
      <c r="S9" s="573"/>
      <c r="T9" s="573"/>
      <c r="U9" s="573"/>
      <c r="V9" s="573"/>
      <c r="W9" s="573"/>
      <c r="X9" s="580"/>
      <c r="Y9" s="579"/>
      <c r="Z9" s="573"/>
      <c r="AA9" s="573"/>
      <c r="AB9" s="580"/>
      <c r="AC9" s="584"/>
      <c r="AD9" s="585"/>
      <c r="AE9" s="585"/>
      <c r="AF9" s="585"/>
      <c r="AG9" s="585"/>
      <c r="AH9" s="585"/>
      <c r="AI9" s="585"/>
      <c r="AJ9" s="585"/>
      <c r="AK9" s="585"/>
      <c r="AL9" s="585"/>
      <c r="AM9" s="586"/>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78" t="s">
        <v>931</v>
      </c>
      <c r="BI9" s="679"/>
      <c r="BJ9" s="679"/>
      <c r="BK9" s="679"/>
      <c r="BL9" s="680"/>
      <c r="BM9" s="655"/>
      <c r="BN9" s="675"/>
    </row>
    <row r="10" spans="2:67" ht="30" customHeight="1" thickBot="1">
      <c r="B10" s="669"/>
      <c r="C10" s="669"/>
      <c r="D10" s="669"/>
      <c r="E10" s="669"/>
      <c r="F10" s="600"/>
      <c r="G10" s="601"/>
      <c r="H10" s="610"/>
      <c r="I10" s="611"/>
      <c r="J10" s="670"/>
      <c r="K10" s="603"/>
      <c r="L10" s="603"/>
      <c r="M10" s="603"/>
      <c r="N10" s="27" t="s">
        <v>4</v>
      </c>
      <c r="O10" s="27" t="s">
        <v>9</v>
      </c>
      <c r="P10" s="27" t="s">
        <v>5</v>
      </c>
      <c r="Q10" s="716">
        <v>2016</v>
      </c>
      <c r="R10" s="717"/>
      <c r="S10" s="716">
        <v>2017</v>
      </c>
      <c r="T10" s="717"/>
      <c r="U10" s="716">
        <v>2018</v>
      </c>
      <c r="V10" s="717"/>
      <c r="W10" s="716">
        <v>2019</v>
      </c>
      <c r="X10" s="720"/>
      <c r="Y10" s="227">
        <v>2016</v>
      </c>
      <c r="Z10" s="27">
        <v>2017</v>
      </c>
      <c r="AA10" s="27">
        <v>2018</v>
      </c>
      <c r="AB10" s="229">
        <v>2019</v>
      </c>
      <c r="AC10" s="612">
        <v>2016</v>
      </c>
      <c r="AD10" s="587"/>
      <c r="AE10" s="587">
        <v>2017</v>
      </c>
      <c r="AF10" s="587"/>
      <c r="AG10" s="587">
        <v>2018</v>
      </c>
      <c r="AH10" s="587"/>
      <c r="AI10" s="587">
        <v>2019</v>
      </c>
      <c r="AJ10" s="587"/>
      <c r="AK10" s="587" t="s">
        <v>931</v>
      </c>
      <c r="AL10" s="587"/>
      <c r="AM10" s="588"/>
      <c r="AN10" s="227" t="s">
        <v>1186</v>
      </c>
      <c r="AO10" s="27" t="s">
        <v>1187</v>
      </c>
      <c r="AP10" s="27" t="s">
        <v>1188</v>
      </c>
      <c r="AQ10" s="28" t="s">
        <v>1191</v>
      </c>
      <c r="AR10" s="229" t="s">
        <v>1192</v>
      </c>
      <c r="AS10" s="227" t="s">
        <v>1186</v>
      </c>
      <c r="AT10" s="27" t="s">
        <v>1187</v>
      </c>
      <c r="AU10" s="27" t="s">
        <v>1188</v>
      </c>
      <c r="AV10" s="28" t="s">
        <v>1191</v>
      </c>
      <c r="AW10" s="229" t="s">
        <v>1192</v>
      </c>
      <c r="AX10" s="227" t="s">
        <v>1186</v>
      </c>
      <c r="AY10" s="27" t="s">
        <v>1187</v>
      </c>
      <c r="AZ10" s="27" t="s">
        <v>1188</v>
      </c>
      <c r="BA10" s="28" t="s">
        <v>1191</v>
      </c>
      <c r="BB10" s="229" t="s">
        <v>1192</v>
      </c>
      <c r="BC10" s="227" t="s">
        <v>1186</v>
      </c>
      <c r="BD10" s="27" t="s">
        <v>1187</v>
      </c>
      <c r="BE10" s="27" t="s">
        <v>1188</v>
      </c>
      <c r="BF10" s="28" t="s">
        <v>1191</v>
      </c>
      <c r="BG10" s="229" t="s">
        <v>1192</v>
      </c>
      <c r="BH10" s="227" t="s">
        <v>1186</v>
      </c>
      <c r="BI10" s="27" t="s">
        <v>1187</v>
      </c>
      <c r="BJ10" s="27" t="s">
        <v>1188</v>
      </c>
      <c r="BK10" s="27" t="s">
        <v>1191</v>
      </c>
      <c r="BL10" s="229" t="s">
        <v>1192</v>
      </c>
      <c r="BM10" s="656"/>
      <c r="BN10" s="675"/>
      <c r="BO10" s="139" t="s">
        <v>6</v>
      </c>
    </row>
    <row r="11" spans="2:67" ht="30" customHeight="1">
      <c r="B11" s="648">
        <f>+RESUMEN!J121</f>
        <v>0.13284799985919149</v>
      </c>
      <c r="C11" s="657" t="s">
        <v>841</v>
      </c>
      <c r="D11" s="648">
        <f>+RESUMEN!J122</f>
        <v>7.3221386800334173E-2</v>
      </c>
      <c r="E11" s="644" t="s">
        <v>796</v>
      </c>
      <c r="F11" s="690" t="s">
        <v>794</v>
      </c>
      <c r="G11" s="634">
        <v>0</v>
      </c>
      <c r="H11" s="634">
        <v>1000</v>
      </c>
      <c r="I11" s="661">
        <f>+H11-G11</f>
        <v>1000</v>
      </c>
      <c r="J11" s="624">
        <f>+RESUMEN!J123</f>
        <v>0.10220384294068503</v>
      </c>
      <c r="K11" s="616" t="s">
        <v>797</v>
      </c>
      <c r="L11" s="111" t="s">
        <v>782</v>
      </c>
      <c r="M11" s="331" t="s">
        <v>2044</v>
      </c>
      <c r="N11" s="111" t="s">
        <v>1838</v>
      </c>
      <c r="O11" s="36">
        <v>0</v>
      </c>
      <c r="P11" s="87">
        <v>1</v>
      </c>
      <c r="Q11" s="87">
        <v>0</v>
      </c>
      <c r="R11" s="307">
        <f>+Q11/P11</f>
        <v>0</v>
      </c>
      <c r="S11" s="87">
        <v>0.25</v>
      </c>
      <c r="T11" s="307">
        <f>+S11/P11</f>
        <v>0.25</v>
      </c>
      <c r="U11" s="87">
        <v>0.35</v>
      </c>
      <c r="V11" s="309">
        <f>+U11/P11</f>
        <v>0.35</v>
      </c>
      <c r="W11" s="135">
        <v>0.4</v>
      </c>
      <c r="X11" s="316">
        <f>+W11/P11</f>
        <v>0.4</v>
      </c>
      <c r="Y11" s="231">
        <v>0.05</v>
      </c>
      <c r="Z11" s="87">
        <v>0</v>
      </c>
      <c r="AA11" s="87">
        <v>0</v>
      </c>
      <c r="AB11" s="68">
        <v>0</v>
      </c>
      <c r="AC11" s="243" t="str">
        <f>IF(Q11=0," -",Y11/Q11)</f>
        <v xml:space="preserve"> -</v>
      </c>
      <c r="AD11" s="336" t="str">
        <f>IF(Q11=0," -",IF(AC11&gt;100%,100%,AC11))</f>
        <v xml:space="preserve"> -</v>
      </c>
      <c r="AE11" s="244">
        <f>IF(S11=0," -",Z11/S11)</f>
        <v>0</v>
      </c>
      <c r="AF11" s="336">
        <f>IF(S11=0," -",IF(AE11&gt;100%,100%,AE11))</f>
        <v>0</v>
      </c>
      <c r="AG11" s="244">
        <f>IF(U11=0," -",AA11/U11)</f>
        <v>0</v>
      </c>
      <c r="AH11" s="336">
        <f>IF(U11=0," -",IF(AG11&gt;100%,100%,AG11))</f>
        <v>0</v>
      </c>
      <c r="AI11" s="244">
        <f>IF(W11=0," -",AB11/W11)</f>
        <v>0</v>
      </c>
      <c r="AJ11" s="336">
        <f>IF(W11=0," -",IF(AI11&gt;100%,100%,AI11))</f>
        <v>0</v>
      </c>
      <c r="AK11" s="502">
        <f>+SUM(Y11:AB11)/P11</f>
        <v>0.05</v>
      </c>
      <c r="AL11" s="497">
        <f>+IF(AK11&gt;100%,100%,AK11)</f>
        <v>0.05</v>
      </c>
      <c r="AM11" s="492">
        <f>+AL11</f>
        <v>0.05</v>
      </c>
      <c r="AN11" s="46">
        <v>0</v>
      </c>
      <c r="AO11" s="84">
        <v>0</v>
      </c>
      <c r="AP11" s="84">
        <v>0</v>
      </c>
      <c r="AQ11" s="135" t="str">
        <f>IF(AN11=0," -",AO11/AN11)</f>
        <v xml:space="preserve"> -</v>
      </c>
      <c r="AR11" s="283" t="str">
        <f>IF(AP11=0," -",IF(AO11=0,100%,AP11/AO11))</f>
        <v xml:space="preserve"> -</v>
      </c>
      <c r="AS11" s="46">
        <v>120000</v>
      </c>
      <c r="AT11" s="84">
        <v>0</v>
      </c>
      <c r="AU11" s="84">
        <v>0</v>
      </c>
      <c r="AV11" s="135">
        <f>IF(AS11=0," -",AT11/AS11)</f>
        <v>0</v>
      </c>
      <c r="AW11" s="283" t="str">
        <f>IF(AU11=0," -",IF(AT11=0,100%,AU11/AT11))</f>
        <v xml:space="preserve"> -</v>
      </c>
      <c r="AX11" s="47">
        <v>200000</v>
      </c>
      <c r="AY11" s="84">
        <v>0</v>
      </c>
      <c r="AZ11" s="84">
        <v>0</v>
      </c>
      <c r="BA11" s="135">
        <f>IF(AX11=0," -",AY11/AX11)</f>
        <v>0</v>
      </c>
      <c r="BB11" s="283" t="str">
        <f>IF(AZ11=0," -",IF(AY11=0,100%,AZ11/AY11))</f>
        <v xml:space="preserve"> -</v>
      </c>
      <c r="BC11" s="46">
        <v>200000</v>
      </c>
      <c r="BD11" s="84">
        <v>0</v>
      </c>
      <c r="BE11" s="84">
        <v>0</v>
      </c>
      <c r="BF11" s="135">
        <f>IF(BC11=0," -",BD11/BC11)</f>
        <v>0</v>
      </c>
      <c r="BG11" s="283" t="str">
        <f>IF(BE11=0," -",IF(BD11=0,100%,BE11/BD11))</f>
        <v xml:space="preserve"> -</v>
      </c>
      <c r="BH11" s="238">
        <f t="shared" ref="BH11:BJ12" si="0">+AN11+AS11+AX11+BC11</f>
        <v>520000</v>
      </c>
      <c r="BI11" s="239">
        <f t="shared" si="0"/>
        <v>0</v>
      </c>
      <c r="BJ11" s="239">
        <f t="shared" si="0"/>
        <v>0</v>
      </c>
      <c r="BK11" s="380">
        <f>IF(BH11=0," -",BI11/BH11)</f>
        <v>0</v>
      </c>
      <c r="BL11" s="283" t="str">
        <f>IF(BJ11=0," -",IF(BI11=0,100%,BJ11/BI11))</f>
        <v xml:space="preserve"> -</v>
      </c>
      <c r="BM11" s="450" t="s">
        <v>1502</v>
      </c>
      <c r="BN11" s="92" t="s">
        <v>1789</v>
      </c>
      <c r="BO11" s="95" t="s">
        <v>213</v>
      </c>
    </row>
    <row r="12" spans="2:67" ht="45.75" customHeight="1">
      <c r="B12" s="649"/>
      <c r="C12" s="646"/>
      <c r="D12" s="649"/>
      <c r="E12" s="645"/>
      <c r="F12" s="687"/>
      <c r="G12" s="591"/>
      <c r="H12" s="591"/>
      <c r="I12" s="589"/>
      <c r="J12" s="622"/>
      <c r="K12" s="614"/>
      <c r="L12" s="110" t="s">
        <v>783</v>
      </c>
      <c r="M12" s="218">
        <v>0</v>
      </c>
      <c r="N12" s="110" t="s">
        <v>1839</v>
      </c>
      <c r="O12" s="34">
        <v>3</v>
      </c>
      <c r="P12" s="54">
        <v>4</v>
      </c>
      <c r="Q12" s="54">
        <v>0</v>
      </c>
      <c r="R12" s="308">
        <f>+Q12/P12</f>
        <v>0</v>
      </c>
      <c r="S12" s="54">
        <v>0</v>
      </c>
      <c r="T12" s="308">
        <f>+S12/P12</f>
        <v>0</v>
      </c>
      <c r="U12" s="54">
        <v>2</v>
      </c>
      <c r="V12" s="310">
        <f>+U12/P12</f>
        <v>0.5</v>
      </c>
      <c r="W12" s="41">
        <v>2</v>
      </c>
      <c r="X12" s="317">
        <f>+W12/P12</f>
        <v>0.5</v>
      </c>
      <c r="Y12" s="48">
        <v>0</v>
      </c>
      <c r="Z12" s="54">
        <v>0</v>
      </c>
      <c r="AA12" s="54">
        <v>0</v>
      </c>
      <c r="AB12" s="43">
        <v>0</v>
      </c>
      <c r="AC12" s="247" t="str">
        <f t="shared" ref="AC12:AC53" si="1">IF(Q12=0," -",Y12/Q12)</f>
        <v xml:space="preserve"> -</v>
      </c>
      <c r="AD12" s="337" t="str">
        <f t="shared" ref="AD12:AD53" si="2">IF(Q12=0," -",IF(AC12&gt;100%,100%,AC12))</f>
        <v xml:space="preserve"> -</v>
      </c>
      <c r="AE12" s="248" t="str">
        <f t="shared" ref="AE12:AE53" si="3">IF(S12=0," -",Z12/S12)</f>
        <v xml:space="preserve"> -</v>
      </c>
      <c r="AF12" s="337" t="str">
        <f t="shared" ref="AF12:AF53" si="4">IF(S12=0," -",IF(AE12&gt;100%,100%,AE12))</f>
        <v xml:space="preserve"> -</v>
      </c>
      <c r="AG12" s="248">
        <f t="shared" ref="AG12:AG53" si="5">IF(U12=0," -",AA12/U12)</f>
        <v>0</v>
      </c>
      <c r="AH12" s="337">
        <f t="shared" ref="AH12:AH53" si="6">IF(U12=0," -",IF(AG12&gt;100%,100%,AG12))</f>
        <v>0</v>
      </c>
      <c r="AI12" s="248">
        <f t="shared" ref="AI12:AI53" si="7">IF(W12=0," -",AB12/W12)</f>
        <v>0</v>
      </c>
      <c r="AJ12" s="337">
        <f t="shared" ref="AJ12:AJ53" si="8">IF(W12=0," -",IF(AI12&gt;100%,100%,AI12))</f>
        <v>0</v>
      </c>
      <c r="AK12" s="503">
        <f t="shared" ref="AK12:AK53" si="9">+SUM(Y12:AB12)/P12</f>
        <v>0</v>
      </c>
      <c r="AL12" s="498">
        <f t="shared" ref="AL12:AL53" si="10">+IF(AK12&gt;100%,100%,AK12)</f>
        <v>0</v>
      </c>
      <c r="AM12" s="493">
        <f t="shared" ref="AM12:AM53" si="11">+AL12</f>
        <v>0</v>
      </c>
      <c r="AN12" s="48">
        <v>0</v>
      </c>
      <c r="AO12" s="54">
        <v>0</v>
      </c>
      <c r="AP12" s="54">
        <v>0</v>
      </c>
      <c r="AQ12" s="116" t="str">
        <f>IF(AN12=0," -",AO12/AN12)</f>
        <v xml:space="preserve"> -</v>
      </c>
      <c r="AR12" s="277" t="str">
        <f>IF(AP12=0," -",IF(AO12=0,100%,AP12/AO12))</f>
        <v xml:space="preserve"> -</v>
      </c>
      <c r="AS12" s="48">
        <v>0</v>
      </c>
      <c r="AT12" s="54">
        <v>0</v>
      </c>
      <c r="AU12" s="54">
        <v>0</v>
      </c>
      <c r="AV12" s="116" t="str">
        <f>IF(AS12=0," -",AT12/AS12)</f>
        <v xml:space="preserve"> -</v>
      </c>
      <c r="AW12" s="277" t="str">
        <f>IF(AU12=0," -",IF(AT12=0,100%,AU12/AT12))</f>
        <v xml:space="preserve"> -</v>
      </c>
      <c r="AX12" s="49">
        <v>237000</v>
      </c>
      <c r="AY12" s="54">
        <v>0</v>
      </c>
      <c r="AZ12" s="54">
        <v>0</v>
      </c>
      <c r="BA12" s="116">
        <f>IF(AX12=0," -",AY12/AX12)</f>
        <v>0</v>
      </c>
      <c r="BB12" s="277" t="str">
        <f>IF(AZ12=0," -",IF(AY12=0,100%,AZ12/AY12))</f>
        <v xml:space="preserve"> -</v>
      </c>
      <c r="BC12" s="48">
        <v>257000</v>
      </c>
      <c r="BD12" s="54">
        <v>0</v>
      </c>
      <c r="BE12" s="54">
        <v>0</v>
      </c>
      <c r="BF12" s="116">
        <f>IF(BC12=0," -",BD12/BC12)</f>
        <v>0</v>
      </c>
      <c r="BG12" s="277" t="str">
        <f>IF(BE12=0," -",IF(BD12=0,100%,BE12/BD12))</f>
        <v xml:space="preserve"> -</v>
      </c>
      <c r="BH12" s="240">
        <f t="shared" si="0"/>
        <v>494000</v>
      </c>
      <c r="BI12" s="236">
        <f t="shared" si="0"/>
        <v>0</v>
      </c>
      <c r="BJ12" s="236">
        <f t="shared" si="0"/>
        <v>0</v>
      </c>
      <c r="BK12" s="381">
        <f>IF(BH12=0," -",BI12/BH12)</f>
        <v>0</v>
      </c>
      <c r="BL12" s="277" t="str">
        <f>IF(BJ12=0," -",IF(BI12=0,100%,BJ12/BI12))</f>
        <v xml:space="preserve"> -</v>
      </c>
      <c r="BM12" s="451" t="s">
        <v>1502</v>
      </c>
      <c r="BN12" s="93" t="s">
        <v>1789</v>
      </c>
      <c r="BO12" s="96" t="s">
        <v>213</v>
      </c>
    </row>
    <row r="13" spans="2:67" ht="45.75" customHeight="1">
      <c r="B13" s="649"/>
      <c r="C13" s="646"/>
      <c r="D13" s="649"/>
      <c r="E13" s="645"/>
      <c r="F13" s="687"/>
      <c r="G13" s="591"/>
      <c r="H13" s="591"/>
      <c r="I13" s="589"/>
      <c r="J13" s="622"/>
      <c r="K13" s="614"/>
      <c r="L13" s="110" t="s">
        <v>784</v>
      </c>
      <c r="M13" s="218">
        <v>0</v>
      </c>
      <c r="N13" s="110" t="s">
        <v>1840</v>
      </c>
      <c r="O13" s="34">
        <v>0</v>
      </c>
      <c r="P13" s="54">
        <v>4</v>
      </c>
      <c r="Q13" s="54">
        <v>0</v>
      </c>
      <c r="R13" s="308">
        <f t="shared" ref="R13:R53" si="12">+Q13/P13</f>
        <v>0</v>
      </c>
      <c r="S13" s="54">
        <v>0</v>
      </c>
      <c r="T13" s="308">
        <f t="shared" ref="T13:T53" si="13">+S13/P13</f>
        <v>0</v>
      </c>
      <c r="U13" s="54">
        <v>2</v>
      </c>
      <c r="V13" s="310">
        <f t="shared" ref="V13:V53" si="14">+U13/P13</f>
        <v>0.5</v>
      </c>
      <c r="W13" s="41">
        <v>2</v>
      </c>
      <c r="X13" s="317">
        <f t="shared" ref="X13:X53" si="15">+W13/P13</f>
        <v>0.5</v>
      </c>
      <c r="Y13" s="48">
        <v>0</v>
      </c>
      <c r="Z13" s="54">
        <v>0</v>
      </c>
      <c r="AA13" s="54">
        <v>0</v>
      </c>
      <c r="AB13" s="43">
        <v>0</v>
      </c>
      <c r="AC13" s="247" t="str">
        <f t="shared" si="1"/>
        <v xml:space="preserve"> -</v>
      </c>
      <c r="AD13" s="337" t="str">
        <f t="shared" si="2"/>
        <v xml:space="preserve"> -</v>
      </c>
      <c r="AE13" s="248" t="str">
        <f t="shared" si="3"/>
        <v xml:space="preserve"> -</v>
      </c>
      <c r="AF13" s="337" t="str">
        <f t="shared" si="4"/>
        <v xml:space="preserve"> -</v>
      </c>
      <c r="AG13" s="248">
        <f t="shared" si="5"/>
        <v>0</v>
      </c>
      <c r="AH13" s="337">
        <f t="shared" si="6"/>
        <v>0</v>
      </c>
      <c r="AI13" s="248">
        <f t="shared" si="7"/>
        <v>0</v>
      </c>
      <c r="AJ13" s="337">
        <f t="shared" si="8"/>
        <v>0</v>
      </c>
      <c r="AK13" s="503">
        <f t="shared" si="9"/>
        <v>0</v>
      </c>
      <c r="AL13" s="498">
        <f t="shared" si="10"/>
        <v>0</v>
      </c>
      <c r="AM13" s="493">
        <f t="shared" si="11"/>
        <v>0</v>
      </c>
      <c r="AN13" s="48">
        <v>0</v>
      </c>
      <c r="AO13" s="54">
        <v>0</v>
      </c>
      <c r="AP13" s="54">
        <v>0</v>
      </c>
      <c r="AQ13" s="116" t="str">
        <f t="shared" ref="AQ13:AQ53" si="16">IF(AN13=0," -",AO13/AN13)</f>
        <v xml:space="preserve"> -</v>
      </c>
      <c r="AR13" s="277" t="str">
        <f t="shared" ref="AR13:AR53" si="17">IF(AP13=0," -",IF(AO13=0,100%,AP13/AO13))</f>
        <v xml:space="preserve"> -</v>
      </c>
      <c r="AS13" s="48">
        <v>0</v>
      </c>
      <c r="AT13" s="54">
        <v>0</v>
      </c>
      <c r="AU13" s="54">
        <v>0</v>
      </c>
      <c r="AV13" s="116" t="str">
        <f t="shared" ref="AV13:AV53" si="18">IF(AS13=0," -",AT13/AS13)</f>
        <v xml:space="preserve"> -</v>
      </c>
      <c r="AW13" s="277" t="str">
        <f t="shared" ref="AW13:AW53" si="19">IF(AU13=0," -",IF(AT13=0,100%,AU13/AT13))</f>
        <v xml:space="preserve"> -</v>
      </c>
      <c r="AX13" s="49">
        <v>400000</v>
      </c>
      <c r="AY13" s="54">
        <v>0</v>
      </c>
      <c r="AZ13" s="54">
        <v>0</v>
      </c>
      <c r="BA13" s="116">
        <f t="shared" ref="BA13:BA53" si="20">IF(AX13=0," -",AY13/AX13)</f>
        <v>0</v>
      </c>
      <c r="BB13" s="277" t="str">
        <f t="shared" ref="BB13:BB53" si="21">IF(AZ13=0," -",IF(AY13=0,100%,AZ13/AY13))</f>
        <v xml:space="preserve"> -</v>
      </c>
      <c r="BC13" s="48">
        <v>400000</v>
      </c>
      <c r="BD13" s="54">
        <v>0</v>
      </c>
      <c r="BE13" s="54">
        <v>0</v>
      </c>
      <c r="BF13" s="116">
        <f t="shared" ref="BF13:BF53" si="22">IF(BC13=0," -",BD13/BC13)</f>
        <v>0</v>
      </c>
      <c r="BG13" s="277" t="str">
        <f t="shared" ref="BG13:BG53" si="23">IF(BE13=0," -",IF(BD13=0,100%,BE13/BD13))</f>
        <v xml:space="preserve"> -</v>
      </c>
      <c r="BH13" s="240">
        <f t="shared" ref="BH13:BH53" si="24">+AN13+AS13+AX13+BC13</f>
        <v>800000</v>
      </c>
      <c r="BI13" s="236">
        <f t="shared" ref="BI13:BI53" si="25">+AO13+AT13+AY13+BD13</f>
        <v>0</v>
      </c>
      <c r="BJ13" s="236">
        <f t="shared" ref="BJ13:BJ53" si="26">+AP13+AU13+AZ13+BE13</f>
        <v>0</v>
      </c>
      <c r="BK13" s="381">
        <f t="shared" ref="BK13:BK53" si="27">IF(BH13=0," -",BI13/BH13)</f>
        <v>0</v>
      </c>
      <c r="BL13" s="277" t="str">
        <f t="shared" ref="BL13:BL53" si="28">IF(BJ13=0," -",IF(BI13=0,100%,BJ13/BI13))</f>
        <v xml:space="preserve"> -</v>
      </c>
      <c r="BM13" s="451" t="s">
        <v>1502</v>
      </c>
      <c r="BN13" s="93" t="s">
        <v>1789</v>
      </c>
      <c r="BO13" s="96" t="s">
        <v>213</v>
      </c>
    </row>
    <row r="14" spans="2:67" ht="30" customHeight="1">
      <c r="B14" s="649"/>
      <c r="C14" s="646"/>
      <c r="D14" s="649"/>
      <c r="E14" s="645"/>
      <c r="F14" s="687"/>
      <c r="G14" s="591"/>
      <c r="H14" s="591"/>
      <c r="I14" s="589"/>
      <c r="J14" s="622"/>
      <c r="K14" s="614"/>
      <c r="L14" s="23" t="s">
        <v>785</v>
      </c>
      <c r="M14" s="218" t="s">
        <v>2040</v>
      </c>
      <c r="N14" s="23" t="s">
        <v>1841</v>
      </c>
      <c r="O14" s="34">
        <v>171</v>
      </c>
      <c r="P14" s="54">
        <v>171</v>
      </c>
      <c r="Q14" s="54">
        <v>15</v>
      </c>
      <c r="R14" s="308">
        <f t="shared" si="12"/>
        <v>8.771929824561403E-2</v>
      </c>
      <c r="S14" s="54">
        <v>45</v>
      </c>
      <c r="T14" s="308">
        <f t="shared" si="13"/>
        <v>0.26315789473684209</v>
      </c>
      <c r="U14" s="54">
        <v>51</v>
      </c>
      <c r="V14" s="310">
        <f t="shared" si="14"/>
        <v>0.2982456140350877</v>
      </c>
      <c r="W14" s="41">
        <v>60</v>
      </c>
      <c r="X14" s="317">
        <f t="shared" si="15"/>
        <v>0.35087719298245612</v>
      </c>
      <c r="Y14" s="48">
        <v>23</v>
      </c>
      <c r="Z14" s="54">
        <v>6</v>
      </c>
      <c r="AA14" s="54">
        <v>0</v>
      </c>
      <c r="AB14" s="43">
        <v>0</v>
      </c>
      <c r="AC14" s="247">
        <f t="shared" si="1"/>
        <v>1.5333333333333334</v>
      </c>
      <c r="AD14" s="337">
        <f t="shared" si="2"/>
        <v>1</v>
      </c>
      <c r="AE14" s="248">
        <f t="shared" si="3"/>
        <v>0.13333333333333333</v>
      </c>
      <c r="AF14" s="337">
        <f t="shared" si="4"/>
        <v>0.13333333333333333</v>
      </c>
      <c r="AG14" s="248">
        <f t="shared" si="5"/>
        <v>0</v>
      </c>
      <c r="AH14" s="337">
        <f t="shared" si="6"/>
        <v>0</v>
      </c>
      <c r="AI14" s="248">
        <f t="shared" si="7"/>
        <v>0</v>
      </c>
      <c r="AJ14" s="337">
        <f t="shared" si="8"/>
        <v>0</v>
      </c>
      <c r="AK14" s="503">
        <f t="shared" si="9"/>
        <v>0.16959064327485379</v>
      </c>
      <c r="AL14" s="498">
        <f t="shared" si="10"/>
        <v>0.16959064327485379</v>
      </c>
      <c r="AM14" s="493">
        <f t="shared" si="11"/>
        <v>0.16959064327485379</v>
      </c>
      <c r="AN14" s="48">
        <v>0</v>
      </c>
      <c r="AO14" s="54">
        <v>0</v>
      </c>
      <c r="AP14" s="54">
        <v>0</v>
      </c>
      <c r="AQ14" s="116" t="str">
        <f t="shared" si="16"/>
        <v xml:space="preserve"> -</v>
      </c>
      <c r="AR14" s="277" t="str">
        <f t="shared" si="17"/>
        <v xml:space="preserve"> -</v>
      </c>
      <c r="AS14" s="48">
        <v>0</v>
      </c>
      <c r="AT14" s="54">
        <v>0</v>
      </c>
      <c r="AU14" s="54">
        <v>0</v>
      </c>
      <c r="AV14" s="116" t="str">
        <f t="shared" si="18"/>
        <v xml:space="preserve"> -</v>
      </c>
      <c r="AW14" s="277" t="str">
        <f t="shared" si="19"/>
        <v xml:space="preserve"> -</v>
      </c>
      <c r="AX14" s="49">
        <v>0</v>
      </c>
      <c r="AY14" s="54">
        <v>0</v>
      </c>
      <c r="AZ14" s="54">
        <v>0</v>
      </c>
      <c r="BA14" s="116" t="str">
        <f t="shared" si="20"/>
        <v xml:space="preserve"> -</v>
      </c>
      <c r="BB14" s="277" t="str">
        <f t="shared" si="21"/>
        <v xml:space="preserve"> -</v>
      </c>
      <c r="BC14" s="48">
        <v>0</v>
      </c>
      <c r="BD14" s="54">
        <v>0</v>
      </c>
      <c r="BE14" s="54">
        <v>0</v>
      </c>
      <c r="BF14" s="116" t="str">
        <f t="shared" si="22"/>
        <v xml:space="preserve"> -</v>
      </c>
      <c r="BG14" s="277" t="str">
        <f t="shared" si="23"/>
        <v xml:space="preserve"> -</v>
      </c>
      <c r="BH14" s="240">
        <f t="shared" si="24"/>
        <v>0</v>
      </c>
      <c r="BI14" s="236">
        <f t="shared" si="25"/>
        <v>0</v>
      </c>
      <c r="BJ14" s="236">
        <f t="shared" si="26"/>
        <v>0</v>
      </c>
      <c r="BK14" s="381" t="str">
        <f t="shared" si="27"/>
        <v xml:space="preserve"> -</v>
      </c>
      <c r="BL14" s="277" t="str">
        <f t="shared" si="28"/>
        <v xml:space="preserve"> -</v>
      </c>
      <c r="BM14" s="451" t="s">
        <v>1502</v>
      </c>
      <c r="BN14" s="93" t="s">
        <v>1789</v>
      </c>
      <c r="BO14" s="96" t="s">
        <v>213</v>
      </c>
    </row>
    <row r="15" spans="2:67" ht="45.75" customHeight="1" thickBot="1">
      <c r="B15" s="649"/>
      <c r="C15" s="646"/>
      <c r="D15" s="649"/>
      <c r="E15" s="645"/>
      <c r="F15" s="687"/>
      <c r="G15" s="591"/>
      <c r="H15" s="591"/>
      <c r="I15" s="589"/>
      <c r="J15" s="623"/>
      <c r="K15" s="615"/>
      <c r="L15" s="25" t="s">
        <v>1947</v>
      </c>
      <c r="M15" s="558" t="s">
        <v>2045</v>
      </c>
      <c r="N15" s="25" t="s">
        <v>1946</v>
      </c>
      <c r="O15" s="38">
        <v>0</v>
      </c>
      <c r="P15" s="98">
        <v>700</v>
      </c>
      <c r="Q15" s="98">
        <v>0</v>
      </c>
      <c r="R15" s="311">
        <f t="shared" si="12"/>
        <v>0</v>
      </c>
      <c r="S15" s="98">
        <v>50</v>
      </c>
      <c r="T15" s="311">
        <f t="shared" si="13"/>
        <v>7.1428571428571425E-2</v>
      </c>
      <c r="U15" s="98">
        <v>300</v>
      </c>
      <c r="V15" s="312">
        <f t="shared" si="14"/>
        <v>0.42857142857142855</v>
      </c>
      <c r="W15" s="44">
        <v>350</v>
      </c>
      <c r="X15" s="559">
        <f t="shared" si="15"/>
        <v>0.5</v>
      </c>
      <c r="Y15" s="50">
        <v>204</v>
      </c>
      <c r="Z15" s="98">
        <v>0</v>
      </c>
      <c r="AA15" s="98">
        <v>0</v>
      </c>
      <c r="AB15" s="66">
        <v>0</v>
      </c>
      <c r="AC15" s="245" t="str">
        <f t="shared" si="1"/>
        <v xml:space="preserve"> -</v>
      </c>
      <c r="AD15" s="340" t="str">
        <f t="shared" si="2"/>
        <v xml:space="preserve"> -</v>
      </c>
      <c r="AE15" s="246">
        <f t="shared" si="3"/>
        <v>0</v>
      </c>
      <c r="AF15" s="340">
        <f t="shared" si="4"/>
        <v>0</v>
      </c>
      <c r="AG15" s="246">
        <f t="shared" si="5"/>
        <v>0</v>
      </c>
      <c r="AH15" s="340">
        <f t="shared" si="6"/>
        <v>0</v>
      </c>
      <c r="AI15" s="246">
        <f t="shared" si="7"/>
        <v>0</v>
      </c>
      <c r="AJ15" s="340">
        <f t="shared" si="8"/>
        <v>0</v>
      </c>
      <c r="AK15" s="504">
        <f t="shared" si="9"/>
        <v>0.29142857142857143</v>
      </c>
      <c r="AL15" s="499">
        <f t="shared" si="10"/>
        <v>0.29142857142857143</v>
      </c>
      <c r="AM15" s="494">
        <f t="shared" si="11"/>
        <v>0.29142857142857143</v>
      </c>
      <c r="AN15" s="56">
        <v>0</v>
      </c>
      <c r="AO15" s="86">
        <v>0</v>
      </c>
      <c r="AP15" s="86">
        <v>0</v>
      </c>
      <c r="AQ15" s="137" t="str">
        <f t="shared" si="16"/>
        <v xml:space="preserve"> -</v>
      </c>
      <c r="AR15" s="284" t="str">
        <f t="shared" si="17"/>
        <v xml:space="preserve"> -</v>
      </c>
      <c r="AS15" s="56">
        <v>50000</v>
      </c>
      <c r="AT15" s="86">
        <v>49900</v>
      </c>
      <c r="AU15" s="86">
        <v>0</v>
      </c>
      <c r="AV15" s="137">
        <f t="shared" si="18"/>
        <v>0.998</v>
      </c>
      <c r="AW15" s="284" t="str">
        <f t="shared" si="19"/>
        <v xml:space="preserve"> -</v>
      </c>
      <c r="AX15" s="57">
        <v>200000</v>
      </c>
      <c r="AY15" s="86">
        <v>0</v>
      </c>
      <c r="AZ15" s="86">
        <v>0</v>
      </c>
      <c r="BA15" s="137">
        <f t="shared" si="20"/>
        <v>0</v>
      </c>
      <c r="BB15" s="284" t="str">
        <f t="shared" si="21"/>
        <v xml:space="preserve"> -</v>
      </c>
      <c r="BC15" s="56">
        <v>200000</v>
      </c>
      <c r="BD15" s="86">
        <v>0</v>
      </c>
      <c r="BE15" s="86">
        <v>0</v>
      </c>
      <c r="BF15" s="137">
        <f t="shared" si="22"/>
        <v>0</v>
      </c>
      <c r="BG15" s="284" t="str">
        <f t="shared" si="23"/>
        <v xml:space="preserve"> -</v>
      </c>
      <c r="BH15" s="241">
        <f t="shared" si="24"/>
        <v>450000</v>
      </c>
      <c r="BI15" s="242">
        <f t="shared" si="25"/>
        <v>49900</v>
      </c>
      <c r="BJ15" s="242">
        <f t="shared" si="26"/>
        <v>0</v>
      </c>
      <c r="BK15" s="382">
        <f t="shared" si="27"/>
        <v>0.11088888888888888</v>
      </c>
      <c r="BL15" s="284" t="str">
        <f t="shared" si="28"/>
        <v xml:space="preserve"> -</v>
      </c>
      <c r="BM15" s="452" t="s">
        <v>1502</v>
      </c>
      <c r="BN15" s="99" t="s">
        <v>1789</v>
      </c>
      <c r="BO15" s="100" t="s">
        <v>213</v>
      </c>
    </row>
    <row r="16" spans="2:67" ht="30" customHeight="1">
      <c r="B16" s="649"/>
      <c r="C16" s="646"/>
      <c r="D16" s="649"/>
      <c r="E16" s="645"/>
      <c r="F16" s="687"/>
      <c r="G16" s="591"/>
      <c r="H16" s="591"/>
      <c r="I16" s="589"/>
      <c r="J16" s="624">
        <f>+RESUMEN!J124</f>
        <v>2.8571428571428571E-2</v>
      </c>
      <c r="K16" s="616" t="s">
        <v>798</v>
      </c>
      <c r="L16" s="22" t="s">
        <v>786</v>
      </c>
      <c r="M16" s="219" t="s">
        <v>2046</v>
      </c>
      <c r="N16" s="22" t="s">
        <v>1842</v>
      </c>
      <c r="O16" s="33">
        <v>5</v>
      </c>
      <c r="P16" s="84">
        <v>5</v>
      </c>
      <c r="Q16" s="84">
        <v>0</v>
      </c>
      <c r="R16" s="307">
        <f t="shared" si="12"/>
        <v>0</v>
      </c>
      <c r="S16" s="84">
        <v>0</v>
      </c>
      <c r="T16" s="307">
        <f t="shared" si="13"/>
        <v>0</v>
      </c>
      <c r="U16" s="84">
        <v>3</v>
      </c>
      <c r="V16" s="309">
        <f t="shared" si="14"/>
        <v>0.6</v>
      </c>
      <c r="W16" s="40">
        <v>2</v>
      </c>
      <c r="X16" s="316">
        <f t="shared" si="15"/>
        <v>0.4</v>
      </c>
      <c r="Y16" s="46">
        <v>0</v>
      </c>
      <c r="Z16" s="84">
        <v>0</v>
      </c>
      <c r="AA16" s="84">
        <v>0</v>
      </c>
      <c r="AB16" s="63">
        <v>0</v>
      </c>
      <c r="AC16" s="341" t="str">
        <f t="shared" si="1"/>
        <v xml:space="preserve"> -</v>
      </c>
      <c r="AD16" s="342" t="str">
        <f t="shared" si="2"/>
        <v xml:space="preserve"> -</v>
      </c>
      <c r="AE16" s="343" t="str">
        <f t="shared" si="3"/>
        <v xml:space="preserve"> -</v>
      </c>
      <c r="AF16" s="342" t="str">
        <f t="shared" si="4"/>
        <v xml:space="preserve"> -</v>
      </c>
      <c r="AG16" s="343">
        <f t="shared" si="5"/>
        <v>0</v>
      </c>
      <c r="AH16" s="342">
        <f t="shared" si="6"/>
        <v>0</v>
      </c>
      <c r="AI16" s="343">
        <f t="shared" si="7"/>
        <v>0</v>
      </c>
      <c r="AJ16" s="342">
        <f t="shared" si="8"/>
        <v>0</v>
      </c>
      <c r="AK16" s="505">
        <f t="shared" si="9"/>
        <v>0</v>
      </c>
      <c r="AL16" s="500">
        <f t="shared" si="10"/>
        <v>0</v>
      </c>
      <c r="AM16" s="495">
        <f t="shared" si="11"/>
        <v>0</v>
      </c>
      <c r="AN16" s="55">
        <v>0</v>
      </c>
      <c r="AO16" s="53">
        <v>0</v>
      </c>
      <c r="AP16" s="53">
        <v>0</v>
      </c>
      <c r="AQ16" s="134" t="str">
        <f t="shared" si="16"/>
        <v xml:space="preserve"> -</v>
      </c>
      <c r="AR16" s="276" t="str">
        <f t="shared" si="17"/>
        <v xml:space="preserve"> -</v>
      </c>
      <c r="AS16" s="52">
        <v>0</v>
      </c>
      <c r="AT16" s="53">
        <v>0</v>
      </c>
      <c r="AU16" s="53">
        <v>0</v>
      </c>
      <c r="AV16" s="134" t="str">
        <f t="shared" si="18"/>
        <v xml:space="preserve"> -</v>
      </c>
      <c r="AW16" s="276" t="str">
        <f t="shared" si="19"/>
        <v xml:space="preserve"> -</v>
      </c>
      <c r="AX16" s="55">
        <v>50000</v>
      </c>
      <c r="AY16" s="53">
        <v>0</v>
      </c>
      <c r="AZ16" s="53">
        <v>0</v>
      </c>
      <c r="BA16" s="134">
        <f t="shared" si="20"/>
        <v>0</v>
      </c>
      <c r="BB16" s="276" t="str">
        <f t="shared" si="21"/>
        <v xml:space="preserve"> -</v>
      </c>
      <c r="BC16" s="52">
        <v>50000</v>
      </c>
      <c r="BD16" s="53">
        <v>0</v>
      </c>
      <c r="BE16" s="53">
        <v>0</v>
      </c>
      <c r="BF16" s="134">
        <f t="shared" si="22"/>
        <v>0</v>
      </c>
      <c r="BG16" s="276" t="str">
        <f t="shared" si="23"/>
        <v xml:space="preserve"> -</v>
      </c>
      <c r="BH16" s="278">
        <f t="shared" si="24"/>
        <v>100000</v>
      </c>
      <c r="BI16" s="279">
        <f t="shared" si="25"/>
        <v>0</v>
      </c>
      <c r="BJ16" s="279">
        <f t="shared" si="26"/>
        <v>0</v>
      </c>
      <c r="BK16" s="383">
        <f t="shared" si="27"/>
        <v>0</v>
      </c>
      <c r="BL16" s="276" t="str">
        <f t="shared" si="28"/>
        <v xml:space="preserve"> -</v>
      </c>
      <c r="BM16" s="450" t="s">
        <v>1502</v>
      </c>
      <c r="BN16" s="92" t="s">
        <v>1789</v>
      </c>
      <c r="BO16" s="95" t="s">
        <v>213</v>
      </c>
    </row>
    <row r="17" spans="2:67" ht="30" customHeight="1">
      <c r="B17" s="649"/>
      <c r="C17" s="646"/>
      <c r="D17" s="649"/>
      <c r="E17" s="645"/>
      <c r="F17" s="687"/>
      <c r="G17" s="591"/>
      <c r="H17" s="591"/>
      <c r="I17" s="589"/>
      <c r="J17" s="622"/>
      <c r="K17" s="614"/>
      <c r="L17" s="23" t="s">
        <v>787</v>
      </c>
      <c r="M17" s="220" t="s">
        <v>2046</v>
      </c>
      <c r="N17" s="23" t="s">
        <v>1843</v>
      </c>
      <c r="O17" s="37">
        <v>0</v>
      </c>
      <c r="P17" s="79">
        <v>1</v>
      </c>
      <c r="Q17" s="79">
        <v>0</v>
      </c>
      <c r="R17" s="308">
        <f t="shared" si="12"/>
        <v>0</v>
      </c>
      <c r="S17" s="79">
        <v>0</v>
      </c>
      <c r="T17" s="308">
        <f t="shared" si="13"/>
        <v>0</v>
      </c>
      <c r="U17" s="79">
        <v>0.5</v>
      </c>
      <c r="V17" s="310">
        <f t="shared" si="14"/>
        <v>0.5</v>
      </c>
      <c r="W17" s="116">
        <v>0.5</v>
      </c>
      <c r="X17" s="317">
        <f t="shared" si="15"/>
        <v>0.5</v>
      </c>
      <c r="Y17" s="233">
        <v>0</v>
      </c>
      <c r="Z17" s="79">
        <v>0</v>
      </c>
      <c r="AA17" s="79">
        <v>0</v>
      </c>
      <c r="AB17" s="65">
        <v>0</v>
      </c>
      <c r="AC17" s="247" t="str">
        <f t="shared" si="1"/>
        <v xml:space="preserve"> -</v>
      </c>
      <c r="AD17" s="337" t="str">
        <f t="shared" si="2"/>
        <v xml:space="preserve"> -</v>
      </c>
      <c r="AE17" s="248" t="str">
        <f t="shared" si="3"/>
        <v xml:space="preserve"> -</v>
      </c>
      <c r="AF17" s="337" t="str">
        <f t="shared" si="4"/>
        <v xml:space="preserve"> -</v>
      </c>
      <c r="AG17" s="248">
        <f t="shared" si="5"/>
        <v>0</v>
      </c>
      <c r="AH17" s="337">
        <f t="shared" si="6"/>
        <v>0</v>
      </c>
      <c r="AI17" s="248">
        <f t="shared" si="7"/>
        <v>0</v>
      </c>
      <c r="AJ17" s="337">
        <f t="shared" si="8"/>
        <v>0</v>
      </c>
      <c r="AK17" s="503">
        <f t="shared" si="9"/>
        <v>0</v>
      </c>
      <c r="AL17" s="498">
        <f t="shared" si="10"/>
        <v>0</v>
      </c>
      <c r="AM17" s="493">
        <f t="shared" si="11"/>
        <v>0</v>
      </c>
      <c r="AN17" s="49">
        <v>0</v>
      </c>
      <c r="AO17" s="54">
        <v>0</v>
      </c>
      <c r="AP17" s="54">
        <v>0</v>
      </c>
      <c r="AQ17" s="116" t="str">
        <f t="shared" si="16"/>
        <v xml:space="preserve"> -</v>
      </c>
      <c r="AR17" s="277" t="str">
        <f t="shared" si="17"/>
        <v xml:space="preserve"> -</v>
      </c>
      <c r="AS17" s="48">
        <v>0</v>
      </c>
      <c r="AT17" s="54">
        <v>0</v>
      </c>
      <c r="AU17" s="54">
        <v>0</v>
      </c>
      <c r="AV17" s="116" t="str">
        <f t="shared" si="18"/>
        <v xml:space="preserve"> -</v>
      </c>
      <c r="AW17" s="277" t="str">
        <f t="shared" si="19"/>
        <v xml:space="preserve"> -</v>
      </c>
      <c r="AX17" s="49">
        <v>5000</v>
      </c>
      <c r="AY17" s="54">
        <v>0</v>
      </c>
      <c r="AZ17" s="54">
        <v>0</v>
      </c>
      <c r="BA17" s="116">
        <f t="shared" si="20"/>
        <v>0</v>
      </c>
      <c r="BB17" s="277" t="str">
        <f t="shared" si="21"/>
        <v xml:space="preserve"> -</v>
      </c>
      <c r="BC17" s="48">
        <v>5000</v>
      </c>
      <c r="BD17" s="54">
        <v>0</v>
      </c>
      <c r="BE17" s="54">
        <v>0</v>
      </c>
      <c r="BF17" s="116">
        <f t="shared" si="22"/>
        <v>0</v>
      </c>
      <c r="BG17" s="277" t="str">
        <f t="shared" si="23"/>
        <v xml:space="preserve"> -</v>
      </c>
      <c r="BH17" s="240">
        <f t="shared" si="24"/>
        <v>10000</v>
      </c>
      <c r="BI17" s="236">
        <f t="shared" si="25"/>
        <v>0</v>
      </c>
      <c r="BJ17" s="236">
        <f t="shared" si="26"/>
        <v>0</v>
      </c>
      <c r="BK17" s="381">
        <f t="shared" si="27"/>
        <v>0</v>
      </c>
      <c r="BL17" s="277" t="str">
        <f t="shared" si="28"/>
        <v xml:space="preserve"> -</v>
      </c>
      <c r="BM17" s="451" t="s">
        <v>1502</v>
      </c>
      <c r="BN17" s="93" t="s">
        <v>1789</v>
      </c>
      <c r="BO17" s="96" t="s">
        <v>213</v>
      </c>
    </row>
    <row r="18" spans="2:67" ht="30" customHeight="1">
      <c r="B18" s="649"/>
      <c r="C18" s="646"/>
      <c r="D18" s="649"/>
      <c r="E18" s="645"/>
      <c r="F18" s="687" t="s">
        <v>795</v>
      </c>
      <c r="G18" s="591">
        <v>0</v>
      </c>
      <c r="H18" s="591">
        <v>50</v>
      </c>
      <c r="I18" s="589">
        <f>+H18-G18</f>
        <v>50</v>
      </c>
      <c r="J18" s="622"/>
      <c r="K18" s="614"/>
      <c r="L18" s="23" t="s">
        <v>788</v>
      </c>
      <c r="M18" s="221" t="s">
        <v>2047</v>
      </c>
      <c r="N18" s="23" t="s">
        <v>1844</v>
      </c>
      <c r="O18" s="34">
        <v>0</v>
      </c>
      <c r="P18" s="54">
        <v>7</v>
      </c>
      <c r="Q18" s="54">
        <v>1</v>
      </c>
      <c r="R18" s="308">
        <f t="shared" si="12"/>
        <v>0.14285714285714285</v>
      </c>
      <c r="S18" s="54">
        <v>0</v>
      </c>
      <c r="T18" s="308">
        <f t="shared" si="13"/>
        <v>0</v>
      </c>
      <c r="U18" s="54">
        <v>3</v>
      </c>
      <c r="V18" s="310">
        <f t="shared" si="14"/>
        <v>0.42857142857142855</v>
      </c>
      <c r="W18" s="41">
        <v>3</v>
      </c>
      <c r="X18" s="317">
        <f t="shared" si="15"/>
        <v>0.42857142857142855</v>
      </c>
      <c r="Y18" s="48">
        <v>1</v>
      </c>
      <c r="Z18" s="54">
        <v>0</v>
      </c>
      <c r="AA18" s="54">
        <v>0</v>
      </c>
      <c r="AB18" s="43">
        <v>0</v>
      </c>
      <c r="AC18" s="247">
        <f t="shared" si="1"/>
        <v>1</v>
      </c>
      <c r="AD18" s="337">
        <f t="shared" si="2"/>
        <v>1</v>
      </c>
      <c r="AE18" s="248" t="str">
        <f t="shared" si="3"/>
        <v xml:space="preserve"> -</v>
      </c>
      <c r="AF18" s="337" t="str">
        <f t="shared" si="4"/>
        <v xml:space="preserve"> -</v>
      </c>
      <c r="AG18" s="248">
        <f t="shared" si="5"/>
        <v>0</v>
      </c>
      <c r="AH18" s="337">
        <f t="shared" si="6"/>
        <v>0</v>
      </c>
      <c r="AI18" s="248">
        <f t="shared" si="7"/>
        <v>0</v>
      </c>
      <c r="AJ18" s="337">
        <f t="shared" si="8"/>
        <v>0</v>
      </c>
      <c r="AK18" s="503">
        <f t="shared" si="9"/>
        <v>0.14285714285714285</v>
      </c>
      <c r="AL18" s="498">
        <f t="shared" si="10"/>
        <v>0.14285714285714285</v>
      </c>
      <c r="AM18" s="493">
        <f t="shared" si="11"/>
        <v>0.14285714285714285</v>
      </c>
      <c r="AN18" s="49">
        <v>150000</v>
      </c>
      <c r="AO18" s="54">
        <v>150000</v>
      </c>
      <c r="AP18" s="54">
        <v>325000</v>
      </c>
      <c r="AQ18" s="116">
        <f t="shared" si="16"/>
        <v>1</v>
      </c>
      <c r="AR18" s="277">
        <f t="shared" si="17"/>
        <v>2.1666666666666665</v>
      </c>
      <c r="AS18" s="48">
        <v>0</v>
      </c>
      <c r="AT18" s="54">
        <v>0</v>
      </c>
      <c r="AU18" s="54">
        <v>0</v>
      </c>
      <c r="AV18" s="116" t="str">
        <f t="shared" si="18"/>
        <v xml:space="preserve"> -</v>
      </c>
      <c r="AW18" s="277" t="str">
        <f t="shared" si="19"/>
        <v xml:space="preserve"> -</v>
      </c>
      <c r="AX18" s="49">
        <v>150000</v>
      </c>
      <c r="AY18" s="54">
        <v>0</v>
      </c>
      <c r="AZ18" s="54">
        <v>0</v>
      </c>
      <c r="BA18" s="116">
        <f t="shared" si="20"/>
        <v>0</v>
      </c>
      <c r="BB18" s="277" t="str">
        <f t="shared" si="21"/>
        <v xml:space="preserve"> -</v>
      </c>
      <c r="BC18" s="48">
        <v>150000</v>
      </c>
      <c r="BD18" s="54">
        <v>0</v>
      </c>
      <c r="BE18" s="54">
        <v>0</v>
      </c>
      <c r="BF18" s="116">
        <f t="shared" si="22"/>
        <v>0</v>
      </c>
      <c r="BG18" s="277" t="str">
        <f t="shared" si="23"/>
        <v xml:space="preserve"> -</v>
      </c>
      <c r="BH18" s="240">
        <f t="shared" si="24"/>
        <v>450000</v>
      </c>
      <c r="BI18" s="236">
        <f t="shared" si="25"/>
        <v>150000</v>
      </c>
      <c r="BJ18" s="236">
        <f t="shared" si="26"/>
        <v>325000</v>
      </c>
      <c r="BK18" s="381">
        <f t="shared" si="27"/>
        <v>0.33333333333333331</v>
      </c>
      <c r="BL18" s="277">
        <f t="shared" si="28"/>
        <v>2.1666666666666665</v>
      </c>
      <c r="BM18" s="451" t="s">
        <v>1502</v>
      </c>
      <c r="BN18" s="93" t="s">
        <v>1789</v>
      </c>
      <c r="BO18" s="96" t="s">
        <v>213</v>
      </c>
    </row>
    <row r="19" spans="2:67" ht="45.75" customHeight="1">
      <c r="B19" s="649"/>
      <c r="C19" s="646"/>
      <c r="D19" s="649"/>
      <c r="E19" s="645"/>
      <c r="F19" s="687"/>
      <c r="G19" s="591"/>
      <c r="H19" s="591"/>
      <c r="I19" s="589"/>
      <c r="J19" s="622"/>
      <c r="K19" s="614"/>
      <c r="L19" s="110" t="s">
        <v>789</v>
      </c>
      <c r="M19" s="222" t="s">
        <v>2048</v>
      </c>
      <c r="N19" s="110" t="s">
        <v>1845</v>
      </c>
      <c r="O19" s="37">
        <v>0</v>
      </c>
      <c r="P19" s="79">
        <v>1</v>
      </c>
      <c r="Q19" s="79">
        <v>0</v>
      </c>
      <c r="R19" s="308">
        <f t="shared" si="12"/>
        <v>0</v>
      </c>
      <c r="S19" s="79">
        <v>0</v>
      </c>
      <c r="T19" s="308">
        <f t="shared" si="13"/>
        <v>0</v>
      </c>
      <c r="U19" s="79">
        <v>0.5</v>
      </c>
      <c r="V19" s="310">
        <f t="shared" si="14"/>
        <v>0.5</v>
      </c>
      <c r="W19" s="116">
        <v>0.5</v>
      </c>
      <c r="X19" s="317">
        <f t="shared" si="15"/>
        <v>0.5</v>
      </c>
      <c r="Y19" s="233">
        <v>0</v>
      </c>
      <c r="Z19" s="79">
        <v>0</v>
      </c>
      <c r="AA19" s="79">
        <v>0</v>
      </c>
      <c r="AB19" s="65">
        <v>0</v>
      </c>
      <c r="AC19" s="247" t="str">
        <f t="shared" si="1"/>
        <v xml:space="preserve"> -</v>
      </c>
      <c r="AD19" s="337" t="str">
        <f t="shared" si="2"/>
        <v xml:space="preserve"> -</v>
      </c>
      <c r="AE19" s="248" t="str">
        <f t="shared" si="3"/>
        <v xml:space="preserve"> -</v>
      </c>
      <c r="AF19" s="337" t="str">
        <f t="shared" si="4"/>
        <v xml:space="preserve"> -</v>
      </c>
      <c r="AG19" s="248">
        <f t="shared" si="5"/>
        <v>0</v>
      </c>
      <c r="AH19" s="337">
        <f t="shared" si="6"/>
        <v>0</v>
      </c>
      <c r="AI19" s="248">
        <f t="shared" si="7"/>
        <v>0</v>
      </c>
      <c r="AJ19" s="337">
        <f t="shared" si="8"/>
        <v>0</v>
      </c>
      <c r="AK19" s="503">
        <f t="shared" si="9"/>
        <v>0</v>
      </c>
      <c r="AL19" s="498">
        <f t="shared" si="10"/>
        <v>0</v>
      </c>
      <c r="AM19" s="493">
        <f t="shared" si="11"/>
        <v>0</v>
      </c>
      <c r="AN19" s="49">
        <v>0</v>
      </c>
      <c r="AO19" s="54">
        <v>0</v>
      </c>
      <c r="AP19" s="54">
        <v>0</v>
      </c>
      <c r="AQ19" s="116" t="str">
        <f t="shared" si="16"/>
        <v xml:space="preserve"> -</v>
      </c>
      <c r="AR19" s="277" t="str">
        <f t="shared" si="17"/>
        <v xml:space="preserve"> -</v>
      </c>
      <c r="AS19" s="48">
        <v>0</v>
      </c>
      <c r="AT19" s="54">
        <v>0</v>
      </c>
      <c r="AU19" s="54">
        <v>0</v>
      </c>
      <c r="AV19" s="116" t="str">
        <f t="shared" si="18"/>
        <v xml:space="preserve"> -</v>
      </c>
      <c r="AW19" s="277" t="str">
        <f t="shared" si="19"/>
        <v xml:space="preserve"> -</v>
      </c>
      <c r="AX19" s="49">
        <v>10000</v>
      </c>
      <c r="AY19" s="54">
        <v>0</v>
      </c>
      <c r="AZ19" s="54">
        <v>0</v>
      </c>
      <c r="BA19" s="116">
        <f t="shared" si="20"/>
        <v>0</v>
      </c>
      <c r="BB19" s="277" t="str">
        <f t="shared" si="21"/>
        <v xml:space="preserve"> -</v>
      </c>
      <c r="BC19" s="48">
        <v>10000</v>
      </c>
      <c r="BD19" s="54">
        <v>0</v>
      </c>
      <c r="BE19" s="54">
        <v>0</v>
      </c>
      <c r="BF19" s="116">
        <f t="shared" si="22"/>
        <v>0</v>
      </c>
      <c r="BG19" s="277" t="str">
        <f t="shared" si="23"/>
        <v xml:space="preserve"> -</v>
      </c>
      <c r="BH19" s="240">
        <f t="shared" si="24"/>
        <v>20000</v>
      </c>
      <c r="BI19" s="236">
        <f t="shared" si="25"/>
        <v>0</v>
      </c>
      <c r="BJ19" s="236">
        <f t="shared" si="26"/>
        <v>0</v>
      </c>
      <c r="BK19" s="381">
        <f t="shared" si="27"/>
        <v>0</v>
      </c>
      <c r="BL19" s="277" t="str">
        <f t="shared" si="28"/>
        <v xml:space="preserve"> -</v>
      </c>
      <c r="BM19" s="451" t="s">
        <v>1502</v>
      </c>
      <c r="BN19" s="93" t="s">
        <v>1789</v>
      </c>
      <c r="BO19" s="96" t="s">
        <v>213</v>
      </c>
    </row>
    <row r="20" spans="2:67" ht="30" customHeight="1" thickBot="1">
      <c r="B20" s="649"/>
      <c r="C20" s="646"/>
      <c r="D20" s="649"/>
      <c r="E20" s="645"/>
      <c r="F20" s="687"/>
      <c r="G20" s="591"/>
      <c r="H20" s="591"/>
      <c r="I20" s="589"/>
      <c r="J20" s="625"/>
      <c r="K20" s="617"/>
      <c r="L20" s="114" t="s">
        <v>790</v>
      </c>
      <c r="M20" s="560" t="s">
        <v>2048</v>
      </c>
      <c r="N20" s="114" t="s">
        <v>1846</v>
      </c>
      <c r="O20" s="62">
        <v>0</v>
      </c>
      <c r="P20" s="102">
        <v>1</v>
      </c>
      <c r="Q20" s="102">
        <v>0</v>
      </c>
      <c r="R20" s="318">
        <f t="shared" si="12"/>
        <v>0</v>
      </c>
      <c r="S20" s="102">
        <v>0</v>
      </c>
      <c r="T20" s="318">
        <f t="shared" si="13"/>
        <v>0</v>
      </c>
      <c r="U20" s="102">
        <v>0.5</v>
      </c>
      <c r="V20" s="319">
        <f t="shared" si="14"/>
        <v>0.5</v>
      </c>
      <c r="W20" s="137">
        <v>0.5</v>
      </c>
      <c r="X20" s="320">
        <f t="shared" si="15"/>
        <v>0.5</v>
      </c>
      <c r="Y20" s="232">
        <v>0</v>
      </c>
      <c r="Z20" s="102">
        <v>0</v>
      </c>
      <c r="AA20" s="102">
        <v>0</v>
      </c>
      <c r="AB20" s="67">
        <v>0</v>
      </c>
      <c r="AC20" s="338" t="str">
        <f t="shared" si="1"/>
        <v xml:space="preserve"> -</v>
      </c>
      <c r="AD20" s="339" t="str">
        <f t="shared" si="2"/>
        <v xml:space="preserve"> -</v>
      </c>
      <c r="AE20" s="268" t="str">
        <f t="shared" si="3"/>
        <v xml:space="preserve"> -</v>
      </c>
      <c r="AF20" s="339" t="str">
        <f t="shared" si="4"/>
        <v xml:space="preserve"> -</v>
      </c>
      <c r="AG20" s="268">
        <f t="shared" si="5"/>
        <v>0</v>
      </c>
      <c r="AH20" s="339">
        <f t="shared" si="6"/>
        <v>0</v>
      </c>
      <c r="AI20" s="268">
        <f t="shared" si="7"/>
        <v>0</v>
      </c>
      <c r="AJ20" s="339">
        <f t="shared" si="8"/>
        <v>0</v>
      </c>
      <c r="AK20" s="506">
        <f t="shared" si="9"/>
        <v>0</v>
      </c>
      <c r="AL20" s="501">
        <f t="shared" si="10"/>
        <v>0</v>
      </c>
      <c r="AM20" s="496">
        <f t="shared" si="11"/>
        <v>0</v>
      </c>
      <c r="AN20" s="51">
        <v>0</v>
      </c>
      <c r="AO20" s="98">
        <v>0</v>
      </c>
      <c r="AP20" s="98">
        <v>0</v>
      </c>
      <c r="AQ20" s="136" t="str">
        <f t="shared" si="16"/>
        <v xml:space="preserve"> -</v>
      </c>
      <c r="AR20" s="280" t="str">
        <f t="shared" si="17"/>
        <v xml:space="preserve"> -</v>
      </c>
      <c r="AS20" s="50">
        <v>0</v>
      </c>
      <c r="AT20" s="98">
        <v>0</v>
      </c>
      <c r="AU20" s="98">
        <v>0</v>
      </c>
      <c r="AV20" s="136" t="str">
        <f t="shared" si="18"/>
        <v xml:space="preserve"> -</v>
      </c>
      <c r="AW20" s="280" t="str">
        <f t="shared" si="19"/>
        <v xml:space="preserve"> -</v>
      </c>
      <c r="AX20" s="51">
        <v>10000</v>
      </c>
      <c r="AY20" s="98">
        <v>0</v>
      </c>
      <c r="AZ20" s="98">
        <v>0</v>
      </c>
      <c r="BA20" s="136">
        <f t="shared" si="20"/>
        <v>0</v>
      </c>
      <c r="BB20" s="280" t="str">
        <f t="shared" si="21"/>
        <v xml:space="preserve"> -</v>
      </c>
      <c r="BC20" s="50">
        <v>10000</v>
      </c>
      <c r="BD20" s="98">
        <v>0</v>
      </c>
      <c r="BE20" s="98">
        <v>0</v>
      </c>
      <c r="BF20" s="136">
        <f t="shared" si="22"/>
        <v>0</v>
      </c>
      <c r="BG20" s="280" t="str">
        <f t="shared" si="23"/>
        <v xml:space="preserve"> -</v>
      </c>
      <c r="BH20" s="258">
        <f t="shared" si="24"/>
        <v>20000</v>
      </c>
      <c r="BI20" s="237">
        <f t="shared" si="25"/>
        <v>0</v>
      </c>
      <c r="BJ20" s="237">
        <f t="shared" si="26"/>
        <v>0</v>
      </c>
      <c r="BK20" s="384">
        <f t="shared" si="27"/>
        <v>0</v>
      </c>
      <c r="BL20" s="280" t="str">
        <f t="shared" si="28"/>
        <v xml:space="preserve"> -</v>
      </c>
      <c r="BM20" s="453" t="s">
        <v>1502</v>
      </c>
      <c r="BN20" s="94" t="s">
        <v>1789</v>
      </c>
      <c r="BO20" s="97" t="s">
        <v>213</v>
      </c>
    </row>
    <row r="21" spans="2:67" ht="30" customHeight="1">
      <c r="B21" s="649"/>
      <c r="C21" s="646"/>
      <c r="D21" s="649"/>
      <c r="E21" s="645"/>
      <c r="F21" s="687"/>
      <c r="G21" s="591"/>
      <c r="H21" s="591"/>
      <c r="I21" s="589"/>
      <c r="J21" s="624">
        <f>+RESUMEN!J125</f>
        <v>8.8888888888888892E-2</v>
      </c>
      <c r="K21" s="616" t="s">
        <v>799</v>
      </c>
      <c r="L21" s="111" t="s">
        <v>791</v>
      </c>
      <c r="M21" s="224" t="s">
        <v>2049</v>
      </c>
      <c r="N21" s="111" t="s">
        <v>1847</v>
      </c>
      <c r="O21" s="36">
        <v>0</v>
      </c>
      <c r="P21" s="87">
        <v>1</v>
      </c>
      <c r="Q21" s="87">
        <v>0</v>
      </c>
      <c r="R21" s="307">
        <f t="shared" si="12"/>
        <v>0</v>
      </c>
      <c r="S21" s="87">
        <v>0</v>
      </c>
      <c r="T21" s="307">
        <f t="shared" si="13"/>
        <v>0</v>
      </c>
      <c r="U21" s="87">
        <v>0.5</v>
      </c>
      <c r="V21" s="309">
        <f t="shared" si="14"/>
        <v>0.5</v>
      </c>
      <c r="W21" s="135">
        <v>0.5</v>
      </c>
      <c r="X21" s="316">
        <f t="shared" si="15"/>
        <v>0.5</v>
      </c>
      <c r="Y21" s="231">
        <v>0.2</v>
      </c>
      <c r="Z21" s="87">
        <v>0</v>
      </c>
      <c r="AA21" s="87">
        <v>0</v>
      </c>
      <c r="AB21" s="68">
        <v>0</v>
      </c>
      <c r="AC21" s="243" t="str">
        <f t="shared" si="1"/>
        <v xml:space="preserve"> -</v>
      </c>
      <c r="AD21" s="336" t="str">
        <f t="shared" si="2"/>
        <v xml:space="preserve"> -</v>
      </c>
      <c r="AE21" s="244" t="str">
        <f t="shared" si="3"/>
        <v xml:space="preserve"> -</v>
      </c>
      <c r="AF21" s="336" t="str">
        <f t="shared" si="4"/>
        <v xml:space="preserve"> -</v>
      </c>
      <c r="AG21" s="244">
        <f t="shared" si="5"/>
        <v>0</v>
      </c>
      <c r="AH21" s="336">
        <f t="shared" si="6"/>
        <v>0</v>
      </c>
      <c r="AI21" s="244">
        <f t="shared" si="7"/>
        <v>0</v>
      </c>
      <c r="AJ21" s="336">
        <f t="shared" si="8"/>
        <v>0</v>
      </c>
      <c r="AK21" s="502">
        <f t="shared" si="9"/>
        <v>0.2</v>
      </c>
      <c r="AL21" s="497">
        <f t="shared" si="10"/>
        <v>0.2</v>
      </c>
      <c r="AM21" s="492">
        <f t="shared" si="11"/>
        <v>0.2</v>
      </c>
      <c r="AN21" s="46">
        <v>0</v>
      </c>
      <c r="AO21" s="84">
        <v>0</v>
      </c>
      <c r="AP21" s="84">
        <v>0</v>
      </c>
      <c r="AQ21" s="135" t="str">
        <f t="shared" si="16"/>
        <v xml:space="preserve"> -</v>
      </c>
      <c r="AR21" s="283" t="str">
        <f t="shared" si="17"/>
        <v xml:space="preserve"> -</v>
      </c>
      <c r="AS21" s="46">
        <v>0</v>
      </c>
      <c r="AT21" s="84">
        <v>0</v>
      </c>
      <c r="AU21" s="84">
        <v>0</v>
      </c>
      <c r="AV21" s="135" t="str">
        <f t="shared" si="18"/>
        <v xml:space="preserve"> -</v>
      </c>
      <c r="AW21" s="283" t="str">
        <f t="shared" si="19"/>
        <v xml:space="preserve"> -</v>
      </c>
      <c r="AX21" s="47">
        <v>50000</v>
      </c>
      <c r="AY21" s="84">
        <v>0</v>
      </c>
      <c r="AZ21" s="84">
        <v>0</v>
      </c>
      <c r="BA21" s="135">
        <f t="shared" si="20"/>
        <v>0</v>
      </c>
      <c r="BB21" s="283" t="str">
        <f t="shared" si="21"/>
        <v xml:space="preserve"> -</v>
      </c>
      <c r="BC21" s="46">
        <v>50000</v>
      </c>
      <c r="BD21" s="84">
        <v>0</v>
      </c>
      <c r="BE21" s="84">
        <v>0</v>
      </c>
      <c r="BF21" s="135">
        <f t="shared" si="22"/>
        <v>0</v>
      </c>
      <c r="BG21" s="283" t="str">
        <f t="shared" si="23"/>
        <v xml:space="preserve"> -</v>
      </c>
      <c r="BH21" s="238">
        <f t="shared" si="24"/>
        <v>100000</v>
      </c>
      <c r="BI21" s="239">
        <f t="shared" si="25"/>
        <v>0</v>
      </c>
      <c r="BJ21" s="239">
        <f t="shared" si="26"/>
        <v>0</v>
      </c>
      <c r="BK21" s="380">
        <f t="shared" si="27"/>
        <v>0</v>
      </c>
      <c r="BL21" s="283" t="str">
        <f t="shared" si="28"/>
        <v xml:space="preserve"> -</v>
      </c>
      <c r="BM21" s="454" t="s">
        <v>1502</v>
      </c>
      <c r="BN21" s="101" t="s">
        <v>1789</v>
      </c>
      <c r="BO21" s="69" t="s">
        <v>213</v>
      </c>
    </row>
    <row r="22" spans="2:67" ht="45.75" customHeight="1">
      <c r="B22" s="649"/>
      <c r="C22" s="646"/>
      <c r="D22" s="649"/>
      <c r="E22" s="645"/>
      <c r="F22" s="687"/>
      <c r="G22" s="591"/>
      <c r="H22" s="591"/>
      <c r="I22" s="589"/>
      <c r="J22" s="622"/>
      <c r="K22" s="614"/>
      <c r="L22" s="23" t="s">
        <v>792</v>
      </c>
      <c r="M22" s="222" t="s">
        <v>2049</v>
      </c>
      <c r="N22" s="23" t="s">
        <v>1848</v>
      </c>
      <c r="O22" s="34">
        <v>0</v>
      </c>
      <c r="P22" s="54">
        <v>15</v>
      </c>
      <c r="Q22" s="54">
        <v>0</v>
      </c>
      <c r="R22" s="308">
        <f t="shared" si="12"/>
        <v>0</v>
      </c>
      <c r="S22" s="54">
        <v>0</v>
      </c>
      <c r="T22" s="308">
        <f t="shared" si="13"/>
        <v>0</v>
      </c>
      <c r="U22" s="54">
        <v>7</v>
      </c>
      <c r="V22" s="310">
        <f t="shared" si="14"/>
        <v>0.46666666666666667</v>
      </c>
      <c r="W22" s="41">
        <v>8</v>
      </c>
      <c r="X22" s="317">
        <f t="shared" si="15"/>
        <v>0.53333333333333333</v>
      </c>
      <c r="Y22" s="48">
        <v>1</v>
      </c>
      <c r="Z22" s="54">
        <v>0</v>
      </c>
      <c r="AA22" s="54">
        <v>0</v>
      </c>
      <c r="AB22" s="43">
        <v>0</v>
      </c>
      <c r="AC22" s="247" t="str">
        <f t="shared" si="1"/>
        <v xml:space="preserve"> -</v>
      </c>
      <c r="AD22" s="337" t="str">
        <f t="shared" si="2"/>
        <v xml:space="preserve"> -</v>
      </c>
      <c r="AE22" s="248" t="str">
        <f t="shared" si="3"/>
        <v xml:space="preserve"> -</v>
      </c>
      <c r="AF22" s="337" t="str">
        <f t="shared" si="4"/>
        <v xml:space="preserve"> -</v>
      </c>
      <c r="AG22" s="248">
        <f t="shared" si="5"/>
        <v>0</v>
      </c>
      <c r="AH22" s="337">
        <f t="shared" si="6"/>
        <v>0</v>
      </c>
      <c r="AI22" s="248">
        <f t="shared" si="7"/>
        <v>0</v>
      </c>
      <c r="AJ22" s="337">
        <f t="shared" si="8"/>
        <v>0</v>
      </c>
      <c r="AK22" s="503">
        <f t="shared" si="9"/>
        <v>6.6666666666666666E-2</v>
      </c>
      <c r="AL22" s="498">
        <f t="shared" si="10"/>
        <v>6.6666666666666666E-2</v>
      </c>
      <c r="AM22" s="493">
        <f t="shared" si="11"/>
        <v>6.6666666666666666E-2</v>
      </c>
      <c r="AN22" s="48">
        <v>0</v>
      </c>
      <c r="AO22" s="54">
        <v>0</v>
      </c>
      <c r="AP22" s="54">
        <v>0</v>
      </c>
      <c r="AQ22" s="116" t="str">
        <f t="shared" si="16"/>
        <v xml:space="preserve"> -</v>
      </c>
      <c r="AR22" s="277" t="str">
        <f t="shared" si="17"/>
        <v xml:space="preserve"> -</v>
      </c>
      <c r="AS22" s="48">
        <v>0</v>
      </c>
      <c r="AT22" s="54">
        <v>0</v>
      </c>
      <c r="AU22" s="54">
        <v>0</v>
      </c>
      <c r="AV22" s="116" t="str">
        <f t="shared" si="18"/>
        <v xml:space="preserve"> -</v>
      </c>
      <c r="AW22" s="277" t="str">
        <f t="shared" si="19"/>
        <v xml:space="preserve"> -</v>
      </c>
      <c r="AX22" s="49">
        <v>50000</v>
      </c>
      <c r="AY22" s="54">
        <v>0</v>
      </c>
      <c r="AZ22" s="54">
        <v>0</v>
      </c>
      <c r="BA22" s="116">
        <f t="shared" si="20"/>
        <v>0</v>
      </c>
      <c r="BB22" s="277" t="str">
        <f t="shared" si="21"/>
        <v xml:space="preserve"> -</v>
      </c>
      <c r="BC22" s="48">
        <v>50000</v>
      </c>
      <c r="BD22" s="54">
        <v>0</v>
      </c>
      <c r="BE22" s="54">
        <v>0</v>
      </c>
      <c r="BF22" s="116">
        <f t="shared" si="22"/>
        <v>0</v>
      </c>
      <c r="BG22" s="277" t="str">
        <f t="shared" si="23"/>
        <v xml:space="preserve"> -</v>
      </c>
      <c r="BH22" s="240">
        <f t="shared" si="24"/>
        <v>100000</v>
      </c>
      <c r="BI22" s="236">
        <f t="shared" si="25"/>
        <v>0</v>
      </c>
      <c r="BJ22" s="236">
        <f t="shared" si="26"/>
        <v>0</v>
      </c>
      <c r="BK22" s="381">
        <f t="shared" si="27"/>
        <v>0</v>
      </c>
      <c r="BL22" s="277" t="str">
        <f t="shared" si="28"/>
        <v xml:space="preserve"> -</v>
      </c>
      <c r="BM22" s="451" t="s">
        <v>1502</v>
      </c>
      <c r="BN22" s="93" t="s">
        <v>1789</v>
      </c>
      <c r="BO22" s="96" t="s">
        <v>213</v>
      </c>
    </row>
    <row r="23" spans="2:67" ht="45.75" customHeight="1" thickBot="1">
      <c r="B23" s="649"/>
      <c r="C23" s="646"/>
      <c r="D23" s="650"/>
      <c r="E23" s="689"/>
      <c r="F23" s="688"/>
      <c r="G23" s="593"/>
      <c r="H23" s="593"/>
      <c r="I23" s="590"/>
      <c r="J23" s="625"/>
      <c r="K23" s="617"/>
      <c r="L23" s="26" t="s">
        <v>793</v>
      </c>
      <c r="M23" s="131" t="s">
        <v>2040</v>
      </c>
      <c r="N23" s="26" t="s">
        <v>1849</v>
      </c>
      <c r="O23" s="39"/>
      <c r="P23" s="86">
        <v>1</v>
      </c>
      <c r="Q23" s="86">
        <v>0</v>
      </c>
      <c r="R23" s="318">
        <f t="shared" si="12"/>
        <v>0</v>
      </c>
      <c r="S23" s="86">
        <v>0</v>
      </c>
      <c r="T23" s="318">
        <f t="shared" si="13"/>
        <v>0</v>
      </c>
      <c r="U23" s="86">
        <v>1</v>
      </c>
      <c r="V23" s="319">
        <f t="shared" si="14"/>
        <v>1</v>
      </c>
      <c r="W23" s="45">
        <v>0</v>
      </c>
      <c r="X23" s="320">
        <f t="shared" si="15"/>
        <v>0</v>
      </c>
      <c r="Y23" s="56">
        <v>0</v>
      </c>
      <c r="Z23" s="86">
        <v>0</v>
      </c>
      <c r="AA23" s="86">
        <v>0</v>
      </c>
      <c r="AB23" s="64">
        <v>0</v>
      </c>
      <c r="AC23" s="245" t="str">
        <f t="shared" si="1"/>
        <v xml:space="preserve"> -</v>
      </c>
      <c r="AD23" s="340" t="str">
        <f t="shared" si="2"/>
        <v xml:space="preserve"> -</v>
      </c>
      <c r="AE23" s="246" t="str">
        <f t="shared" si="3"/>
        <v xml:space="preserve"> -</v>
      </c>
      <c r="AF23" s="340" t="str">
        <f t="shared" si="4"/>
        <v xml:space="preserve"> -</v>
      </c>
      <c r="AG23" s="246">
        <f t="shared" si="5"/>
        <v>0</v>
      </c>
      <c r="AH23" s="340">
        <f t="shared" si="6"/>
        <v>0</v>
      </c>
      <c r="AI23" s="246" t="str">
        <f t="shared" si="7"/>
        <v xml:space="preserve"> -</v>
      </c>
      <c r="AJ23" s="340" t="str">
        <f t="shared" si="8"/>
        <v xml:space="preserve"> -</v>
      </c>
      <c r="AK23" s="504">
        <f t="shared" si="9"/>
        <v>0</v>
      </c>
      <c r="AL23" s="499">
        <f t="shared" si="10"/>
        <v>0</v>
      </c>
      <c r="AM23" s="494">
        <f t="shared" si="11"/>
        <v>0</v>
      </c>
      <c r="AN23" s="56">
        <v>0</v>
      </c>
      <c r="AO23" s="86">
        <v>0</v>
      </c>
      <c r="AP23" s="86">
        <v>0</v>
      </c>
      <c r="AQ23" s="137" t="str">
        <f t="shared" si="16"/>
        <v xml:space="preserve"> -</v>
      </c>
      <c r="AR23" s="284" t="str">
        <f t="shared" si="17"/>
        <v xml:space="preserve"> -</v>
      </c>
      <c r="AS23" s="56">
        <v>0</v>
      </c>
      <c r="AT23" s="86">
        <v>0</v>
      </c>
      <c r="AU23" s="86">
        <v>0</v>
      </c>
      <c r="AV23" s="137" t="str">
        <f t="shared" si="18"/>
        <v xml:space="preserve"> -</v>
      </c>
      <c r="AW23" s="284" t="str">
        <f t="shared" si="19"/>
        <v xml:space="preserve"> -</v>
      </c>
      <c r="AX23" s="57">
        <v>0</v>
      </c>
      <c r="AY23" s="86">
        <v>0</v>
      </c>
      <c r="AZ23" s="86">
        <v>0</v>
      </c>
      <c r="BA23" s="137" t="str">
        <f t="shared" si="20"/>
        <v xml:space="preserve"> -</v>
      </c>
      <c r="BB23" s="284" t="str">
        <f t="shared" si="21"/>
        <v xml:space="preserve"> -</v>
      </c>
      <c r="BC23" s="56">
        <v>0</v>
      </c>
      <c r="BD23" s="86">
        <v>0</v>
      </c>
      <c r="BE23" s="86">
        <v>0</v>
      </c>
      <c r="BF23" s="137" t="str">
        <f t="shared" si="22"/>
        <v xml:space="preserve"> -</v>
      </c>
      <c r="BG23" s="284" t="str">
        <f t="shared" si="23"/>
        <v xml:space="preserve"> -</v>
      </c>
      <c r="BH23" s="241">
        <f t="shared" si="24"/>
        <v>0</v>
      </c>
      <c r="BI23" s="242">
        <f t="shared" si="25"/>
        <v>0</v>
      </c>
      <c r="BJ23" s="242">
        <f t="shared" si="26"/>
        <v>0</v>
      </c>
      <c r="BK23" s="382" t="str">
        <f t="shared" si="27"/>
        <v xml:space="preserve"> -</v>
      </c>
      <c r="BL23" s="284" t="str">
        <f t="shared" si="28"/>
        <v xml:space="preserve"> -</v>
      </c>
      <c r="BM23" s="453" t="s">
        <v>1502</v>
      </c>
      <c r="BN23" s="94" t="s">
        <v>1789</v>
      </c>
      <c r="BO23" s="97" t="s">
        <v>213</v>
      </c>
    </row>
    <row r="24" spans="2:67" ht="15" customHeight="1" thickBot="1">
      <c r="B24" s="649"/>
      <c r="C24" s="646"/>
      <c r="D24" s="10"/>
      <c r="E24" s="11"/>
      <c r="F24" s="76"/>
      <c r="G24" s="75"/>
      <c r="H24" s="75"/>
      <c r="I24" s="477"/>
      <c r="J24" s="75"/>
      <c r="K24" s="74"/>
      <c r="L24" s="76"/>
      <c r="M24" s="74"/>
      <c r="N24" s="76"/>
      <c r="O24" s="75"/>
      <c r="P24" s="261">
        <v>0</v>
      </c>
      <c r="Q24" s="261">
        <v>0</v>
      </c>
      <c r="R24" s="261">
        <f>+AVERAGE(R11:R23)</f>
        <v>1.7736649315596684E-2</v>
      </c>
      <c r="S24" s="261">
        <v>0</v>
      </c>
      <c r="T24" s="261">
        <f t="shared" ref="T24:X24" si="29">+AVERAGE(T11:T23)</f>
        <v>4.4968189705031802E-2</v>
      </c>
      <c r="U24" s="261">
        <v>0</v>
      </c>
      <c r="V24" s="261">
        <f t="shared" si="29"/>
        <v>0.50554270291112391</v>
      </c>
      <c r="W24" s="261">
        <v>0</v>
      </c>
      <c r="X24" s="261">
        <f t="shared" si="29"/>
        <v>0.43175245806824747</v>
      </c>
      <c r="Y24" s="261"/>
      <c r="Z24" s="261"/>
      <c r="AA24" s="261"/>
      <c r="AB24" s="261"/>
      <c r="AC24" s="74"/>
      <c r="AD24" s="417">
        <f t="shared" ref="AD24:AJ24" si="30">+AVERAGE(AD11:AD23)</f>
        <v>1</v>
      </c>
      <c r="AE24" s="417"/>
      <c r="AF24" s="417">
        <f t="shared" si="30"/>
        <v>4.4444444444444446E-2</v>
      </c>
      <c r="AG24" s="417"/>
      <c r="AH24" s="417">
        <f t="shared" si="30"/>
        <v>0</v>
      </c>
      <c r="AI24" s="417"/>
      <c r="AJ24" s="417">
        <f t="shared" si="30"/>
        <v>0</v>
      </c>
      <c r="AK24" s="507"/>
      <c r="AL24" s="417">
        <f>+AVERAGE(AL11:AL23)</f>
        <v>7.0811001863633427E-2</v>
      </c>
      <c r="AM24" s="488"/>
      <c r="AN24" s="77"/>
      <c r="AO24" s="77"/>
      <c r="AP24" s="77"/>
      <c r="AQ24" s="77"/>
      <c r="AR24" s="77"/>
      <c r="AS24" s="77"/>
      <c r="AT24" s="77"/>
      <c r="AU24" s="77"/>
      <c r="AV24" s="77"/>
      <c r="AW24" s="77"/>
      <c r="AX24" s="77"/>
      <c r="AY24" s="77"/>
      <c r="AZ24" s="77"/>
      <c r="BA24" s="77"/>
      <c r="BB24" s="77"/>
      <c r="BC24" s="77"/>
      <c r="BD24" s="77"/>
      <c r="BE24" s="77"/>
      <c r="BF24" s="77"/>
      <c r="BG24" s="77"/>
      <c r="BH24" s="78"/>
      <c r="BI24" s="78"/>
      <c r="BJ24" s="78"/>
      <c r="BK24" s="78"/>
      <c r="BL24" s="78"/>
      <c r="BM24" s="458"/>
      <c r="BN24" s="11"/>
      <c r="BO24" s="83"/>
    </row>
    <row r="25" spans="2:67" ht="45.75" customHeight="1" thickBot="1">
      <c r="B25" s="649"/>
      <c r="C25" s="646"/>
      <c r="D25" s="648">
        <f>+RESUMEN!J126</f>
        <v>0.10953531118993873</v>
      </c>
      <c r="E25" s="644" t="s">
        <v>821</v>
      </c>
      <c r="F25" s="690" t="s">
        <v>820</v>
      </c>
      <c r="G25" s="634">
        <v>0</v>
      </c>
      <c r="H25" s="634">
        <v>250</v>
      </c>
      <c r="I25" s="661">
        <f>+H25-G25</f>
        <v>250</v>
      </c>
      <c r="J25" s="203">
        <f>+RESUMEN!J127</f>
        <v>0</v>
      </c>
      <c r="K25" s="175" t="s">
        <v>814</v>
      </c>
      <c r="L25" s="172" t="s">
        <v>800</v>
      </c>
      <c r="M25" s="332" t="s">
        <v>2050</v>
      </c>
      <c r="N25" s="172" t="s">
        <v>1850</v>
      </c>
      <c r="O25" s="162">
        <v>0</v>
      </c>
      <c r="P25" s="177">
        <v>1000</v>
      </c>
      <c r="Q25" s="177">
        <v>0</v>
      </c>
      <c r="R25" s="326">
        <f t="shared" si="12"/>
        <v>0</v>
      </c>
      <c r="S25" s="177">
        <v>100</v>
      </c>
      <c r="T25" s="326">
        <f t="shared" si="13"/>
        <v>0.1</v>
      </c>
      <c r="U25" s="177">
        <v>400</v>
      </c>
      <c r="V25" s="327">
        <f t="shared" si="14"/>
        <v>0.4</v>
      </c>
      <c r="W25" s="260">
        <v>500</v>
      </c>
      <c r="X25" s="328">
        <f t="shared" si="15"/>
        <v>0.5</v>
      </c>
      <c r="Y25" s="179">
        <v>0</v>
      </c>
      <c r="Z25" s="177">
        <v>0</v>
      </c>
      <c r="AA25" s="177">
        <v>0</v>
      </c>
      <c r="AB25" s="173">
        <v>0</v>
      </c>
      <c r="AC25" s="347" t="str">
        <f t="shared" si="1"/>
        <v xml:space="preserve"> -</v>
      </c>
      <c r="AD25" s="348" t="str">
        <f t="shared" si="2"/>
        <v xml:space="preserve"> -</v>
      </c>
      <c r="AE25" s="349">
        <f t="shared" si="3"/>
        <v>0</v>
      </c>
      <c r="AF25" s="348">
        <f t="shared" si="4"/>
        <v>0</v>
      </c>
      <c r="AG25" s="349">
        <f t="shared" si="5"/>
        <v>0</v>
      </c>
      <c r="AH25" s="348">
        <f t="shared" si="6"/>
        <v>0</v>
      </c>
      <c r="AI25" s="349">
        <f t="shared" si="7"/>
        <v>0</v>
      </c>
      <c r="AJ25" s="348">
        <f t="shared" si="8"/>
        <v>0</v>
      </c>
      <c r="AK25" s="510">
        <f t="shared" si="9"/>
        <v>0</v>
      </c>
      <c r="AL25" s="508">
        <f t="shared" si="10"/>
        <v>0</v>
      </c>
      <c r="AM25" s="509">
        <f t="shared" si="11"/>
        <v>0</v>
      </c>
      <c r="AN25" s="179">
        <v>0</v>
      </c>
      <c r="AO25" s="177">
        <v>0</v>
      </c>
      <c r="AP25" s="177">
        <v>0</v>
      </c>
      <c r="AQ25" s="297" t="str">
        <f t="shared" si="16"/>
        <v xml:space="preserve"> -</v>
      </c>
      <c r="AR25" s="298" t="str">
        <f t="shared" si="17"/>
        <v xml:space="preserve"> -</v>
      </c>
      <c r="AS25" s="179">
        <v>137500</v>
      </c>
      <c r="AT25" s="177">
        <v>0</v>
      </c>
      <c r="AU25" s="177">
        <v>0</v>
      </c>
      <c r="AV25" s="297">
        <f t="shared" si="18"/>
        <v>0</v>
      </c>
      <c r="AW25" s="298" t="str">
        <f t="shared" si="19"/>
        <v xml:space="preserve"> -</v>
      </c>
      <c r="AX25" s="178">
        <v>270000</v>
      </c>
      <c r="AY25" s="177">
        <v>0</v>
      </c>
      <c r="AZ25" s="177">
        <v>0</v>
      </c>
      <c r="BA25" s="297">
        <f t="shared" si="20"/>
        <v>0</v>
      </c>
      <c r="BB25" s="298" t="str">
        <f t="shared" si="21"/>
        <v xml:space="preserve"> -</v>
      </c>
      <c r="BC25" s="179">
        <v>120000</v>
      </c>
      <c r="BD25" s="177">
        <v>0</v>
      </c>
      <c r="BE25" s="177">
        <v>0</v>
      </c>
      <c r="BF25" s="297">
        <f t="shared" si="22"/>
        <v>0</v>
      </c>
      <c r="BG25" s="298" t="str">
        <f t="shared" si="23"/>
        <v xml:space="preserve"> -</v>
      </c>
      <c r="BH25" s="385">
        <f t="shared" si="24"/>
        <v>527500</v>
      </c>
      <c r="BI25" s="386">
        <f t="shared" si="25"/>
        <v>0</v>
      </c>
      <c r="BJ25" s="386">
        <f t="shared" si="26"/>
        <v>0</v>
      </c>
      <c r="BK25" s="387">
        <f t="shared" si="27"/>
        <v>0</v>
      </c>
      <c r="BL25" s="298" t="str">
        <f t="shared" si="28"/>
        <v xml:space="preserve"> -</v>
      </c>
      <c r="BM25" s="460" t="s">
        <v>1502</v>
      </c>
      <c r="BN25" s="183" t="s">
        <v>1789</v>
      </c>
      <c r="BO25" s="184" t="s">
        <v>213</v>
      </c>
    </row>
    <row r="26" spans="2:67" ht="30" customHeight="1">
      <c r="B26" s="649"/>
      <c r="C26" s="646"/>
      <c r="D26" s="649"/>
      <c r="E26" s="645"/>
      <c r="F26" s="687"/>
      <c r="G26" s="591"/>
      <c r="H26" s="591"/>
      <c r="I26" s="589"/>
      <c r="J26" s="621">
        <f>+RESUMEN!J128</f>
        <v>0</v>
      </c>
      <c r="K26" s="613" t="s">
        <v>815</v>
      </c>
      <c r="L26" s="120" t="s">
        <v>801</v>
      </c>
      <c r="M26" s="223" t="s">
        <v>2051</v>
      </c>
      <c r="N26" s="120" t="s">
        <v>1851</v>
      </c>
      <c r="O26" s="35">
        <v>0</v>
      </c>
      <c r="P26" s="53">
        <v>10</v>
      </c>
      <c r="Q26" s="53">
        <v>0</v>
      </c>
      <c r="R26" s="314">
        <f t="shared" si="12"/>
        <v>0</v>
      </c>
      <c r="S26" s="53">
        <v>1</v>
      </c>
      <c r="T26" s="314">
        <f t="shared" si="13"/>
        <v>0.1</v>
      </c>
      <c r="U26" s="53">
        <v>4</v>
      </c>
      <c r="V26" s="315">
        <f t="shared" si="14"/>
        <v>0.4</v>
      </c>
      <c r="W26" s="42">
        <v>5</v>
      </c>
      <c r="X26" s="315">
        <f t="shared" si="15"/>
        <v>0.5</v>
      </c>
      <c r="Y26" s="46">
        <v>0</v>
      </c>
      <c r="Z26" s="84">
        <v>0</v>
      </c>
      <c r="AA26" s="84">
        <v>0</v>
      </c>
      <c r="AB26" s="63">
        <v>0</v>
      </c>
      <c r="AC26" s="341" t="str">
        <f t="shared" si="1"/>
        <v xml:space="preserve"> -</v>
      </c>
      <c r="AD26" s="342" t="str">
        <f t="shared" si="2"/>
        <v xml:space="preserve"> -</v>
      </c>
      <c r="AE26" s="343">
        <f t="shared" si="3"/>
        <v>0</v>
      </c>
      <c r="AF26" s="342">
        <f t="shared" si="4"/>
        <v>0</v>
      </c>
      <c r="AG26" s="343">
        <f t="shared" si="5"/>
        <v>0</v>
      </c>
      <c r="AH26" s="342">
        <f t="shared" si="6"/>
        <v>0</v>
      </c>
      <c r="AI26" s="343">
        <f t="shared" si="7"/>
        <v>0</v>
      </c>
      <c r="AJ26" s="342">
        <f t="shared" si="8"/>
        <v>0</v>
      </c>
      <c r="AK26" s="505">
        <f t="shared" si="9"/>
        <v>0</v>
      </c>
      <c r="AL26" s="500">
        <f t="shared" si="10"/>
        <v>0</v>
      </c>
      <c r="AM26" s="495">
        <f t="shared" si="11"/>
        <v>0</v>
      </c>
      <c r="AN26" s="55">
        <v>0</v>
      </c>
      <c r="AO26" s="53">
        <v>0</v>
      </c>
      <c r="AP26" s="53">
        <v>0</v>
      </c>
      <c r="AQ26" s="134" t="str">
        <f t="shared" si="16"/>
        <v xml:space="preserve"> -</v>
      </c>
      <c r="AR26" s="276" t="str">
        <f t="shared" si="17"/>
        <v xml:space="preserve"> -</v>
      </c>
      <c r="AS26" s="52">
        <v>30000</v>
      </c>
      <c r="AT26" s="53">
        <v>0</v>
      </c>
      <c r="AU26" s="53">
        <v>0</v>
      </c>
      <c r="AV26" s="134">
        <f t="shared" si="18"/>
        <v>0</v>
      </c>
      <c r="AW26" s="276" t="str">
        <f t="shared" si="19"/>
        <v xml:space="preserve"> -</v>
      </c>
      <c r="AX26" s="55">
        <v>80000</v>
      </c>
      <c r="AY26" s="53">
        <v>0</v>
      </c>
      <c r="AZ26" s="53">
        <v>0</v>
      </c>
      <c r="BA26" s="134">
        <f t="shared" si="20"/>
        <v>0</v>
      </c>
      <c r="BB26" s="276" t="str">
        <f t="shared" si="21"/>
        <v xml:space="preserve"> -</v>
      </c>
      <c r="BC26" s="52">
        <v>60000</v>
      </c>
      <c r="BD26" s="53">
        <v>0</v>
      </c>
      <c r="BE26" s="53">
        <v>0</v>
      </c>
      <c r="BF26" s="134">
        <f t="shared" si="22"/>
        <v>0</v>
      </c>
      <c r="BG26" s="276" t="str">
        <f t="shared" si="23"/>
        <v xml:space="preserve"> -</v>
      </c>
      <c r="BH26" s="278">
        <f t="shared" si="24"/>
        <v>170000</v>
      </c>
      <c r="BI26" s="279">
        <f t="shared" si="25"/>
        <v>0</v>
      </c>
      <c r="BJ26" s="279">
        <f t="shared" si="26"/>
        <v>0</v>
      </c>
      <c r="BK26" s="383">
        <f t="shared" si="27"/>
        <v>0</v>
      </c>
      <c r="BL26" s="276" t="str">
        <f t="shared" si="28"/>
        <v xml:space="preserve"> -</v>
      </c>
      <c r="BM26" s="450" t="s">
        <v>1502</v>
      </c>
      <c r="BN26" s="92" t="s">
        <v>1789</v>
      </c>
      <c r="BO26" s="95" t="s">
        <v>213</v>
      </c>
    </row>
    <row r="27" spans="2:67" ht="30" customHeight="1" thickBot="1">
      <c r="B27" s="649"/>
      <c r="C27" s="646"/>
      <c r="D27" s="649"/>
      <c r="E27" s="645"/>
      <c r="F27" s="687"/>
      <c r="G27" s="591"/>
      <c r="H27" s="591"/>
      <c r="I27" s="589"/>
      <c r="J27" s="623"/>
      <c r="K27" s="615"/>
      <c r="L27" s="112" t="s">
        <v>802</v>
      </c>
      <c r="M27" s="330" t="s">
        <v>2051</v>
      </c>
      <c r="N27" s="112" t="s">
        <v>1852</v>
      </c>
      <c r="O27" s="38">
        <v>0</v>
      </c>
      <c r="P27" s="98">
        <v>250</v>
      </c>
      <c r="Q27" s="98">
        <v>0</v>
      </c>
      <c r="R27" s="311">
        <f t="shared" si="12"/>
        <v>0</v>
      </c>
      <c r="S27" s="98">
        <v>0</v>
      </c>
      <c r="T27" s="311">
        <f t="shared" si="13"/>
        <v>0</v>
      </c>
      <c r="U27" s="98">
        <v>150</v>
      </c>
      <c r="V27" s="312">
        <f t="shared" si="14"/>
        <v>0.6</v>
      </c>
      <c r="W27" s="44">
        <v>100</v>
      </c>
      <c r="X27" s="312">
        <f t="shared" si="15"/>
        <v>0.4</v>
      </c>
      <c r="Y27" s="56">
        <v>0</v>
      </c>
      <c r="Z27" s="86">
        <v>0</v>
      </c>
      <c r="AA27" s="86">
        <v>0</v>
      </c>
      <c r="AB27" s="64">
        <v>0</v>
      </c>
      <c r="AC27" s="338" t="str">
        <f t="shared" si="1"/>
        <v xml:space="preserve"> -</v>
      </c>
      <c r="AD27" s="339" t="str">
        <f t="shared" si="2"/>
        <v xml:space="preserve"> -</v>
      </c>
      <c r="AE27" s="268" t="str">
        <f t="shared" si="3"/>
        <v xml:space="preserve"> -</v>
      </c>
      <c r="AF27" s="339" t="str">
        <f t="shared" si="4"/>
        <v xml:space="preserve"> -</v>
      </c>
      <c r="AG27" s="268">
        <f t="shared" si="5"/>
        <v>0</v>
      </c>
      <c r="AH27" s="339">
        <f t="shared" si="6"/>
        <v>0</v>
      </c>
      <c r="AI27" s="268">
        <f t="shared" si="7"/>
        <v>0</v>
      </c>
      <c r="AJ27" s="339">
        <f t="shared" si="8"/>
        <v>0</v>
      </c>
      <c r="AK27" s="506">
        <f t="shared" si="9"/>
        <v>0</v>
      </c>
      <c r="AL27" s="501">
        <f t="shared" si="10"/>
        <v>0</v>
      </c>
      <c r="AM27" s="496">
        <f t="shared" si="11"/>
        <v>0</v>
      </c>
      <c r="AN27" s="51">
        <v>0</v>
      </c>
      <c r="AO27" s="98">
        <v>0</v>
      </c>
      <c r="AP27" s="98">
        <v>0</v>
      </c>
      <c r="AQ27" s="136" t="str">
        <f t="shared" si="16"/>
        <v xml:space="preserve"> -</v>
      </c>
      <c r="AR27" s="280" t="str">
        <f t="shared" si="17"/>
        <v xml:space="preserve"> -</v>
      </c>
      <c r="AS27" s="50">
        <v>0</v>
      </c>
      <c r="AT27" s="98">
        <v>0</v>
      </c>
      <c r="AU27" s="98">
        <v>0</v>
      </c>
      <c r="AV27" s="136" t="str">
        <f t="shared" si="18"/>
        <v xml:space="preserve"> -</v>
      </c>
      <c r="AW27" s="280" t="str">
        <f t="shared" si="19"/>
        <v xml:space="preserve"> -</v>
      </c>
      <c r="AX27" s="51">
        <v>500000</v>
      </c>
      <c r="AY27" s="98">
        <v>0</v>
      </c>
      <c r="AZ27" s="98">
        <v>0</v>
      </c>
      <c r="BA27" s="136">
        <f t="shared" si="20"/>
        <v>0</v>
      </c>
      <c r="BB27" s="280" t="str">
        <f t="shared" si="21"/>
        <v xml:space="preserve"> -</v>
      </c>
      <c r="BC27" s="50">
        <v>125000</v>
      </c>
      <c r="BD27" s="98">
        <v>0</v>
      </c>
      <c r="BE27" s="98">
        <v>0</v>
      </c>
      <c r="BF27" s="136">
        <f t="shared" si="22"/>
        <v>0</v>
      </c>
      <c r="BG27" s="280" t="str">
        <f t="shared" si="23"/>
        <v xml:space="preserve"> -</v>
      </c>
      <c r="BH27" s="258">
        <f t="shared" si="24"/>
        <v>625000</v>
      </c>
      <c r="BI27" s="237">
        <f t="shared" si="25"/>
        <v>0</v>
      </c>
      <c r="BJ27" s="237">
        <f t="shared" si="26"/>
        <v>0</v>
      </c>
      <c r="BK27" s="384">
        <f t="shared" si="27"/>
        <v>0</v>
      </c>
      <c r="BL27" s="280" t="str">
        <f t="shared" si="28"/>
        <v xml:space="preserve"> -</v>
      </c>
      <c r="BM27" s="453" t="s">
        <v>1502</v>
      </c>
      <c r="BN27" s="94" t="s">
        <v>1789</v>
      </c>
      <c r="BO27" s="97" t="s">
        <v>213</v>
      </c>
    </row>
    <row r="28" spans="2:67" ht="30" customHeight="1" thickBot="1">
      <c r="B28" s="649"/>
      <c r="C28" s="646"/>
      <c r="D28" s="649"/>
      <c r="E28" s="645"/>
      <c r="F28" s="687"/>
      <c r="G28" s="591"/>
      <c r="H28" s="591"/>
      <c r="I28" s="589"/>
      <c r="J28" s="203">
        <f>+RESUMEN!J129</f>
        <v>0.20267655594969364</v>
      </c>
      <c r="K28" s="175" t="s">
        <v>816</v>
      </c>
      <c r="L28" s="172" t="s">
        <v>803</v>
      </c>
      <c r="M28" s="176" t="s">
        <v>1219</v>
      </c>
      <c r="N28" s="172" t="s">
        <v>1853</v>
      </c>
      <c r="O28" s="162">
        <v>7134</v>
      </c>
      <c r="P28" s="177">
        <v>6202</v>
      </c>
      <c r="Q28" s="177">
        <v>1000</v>
      </c>
      <c r="R28" s="326">
        <f t="shared" si="12"/>
        <v>0.16123831022250887</v>
      </c>
      <c r="S28" s="177">
        <v>1500</v>
      </c>
      <c r="T28" s="326">
        <f t="shared" si="13"/>
        <v>0.24185746533376329</v>
      </c>
      <c r="U28" s="177">
        <v>1902</v>
      </c>
      <c r="V28" s="327">
        <f t="shared" si="14"/>
        <v>0.30667526604321188</v>
      </c>
      <c r="W28" s="260">
        <v>1800</v>
      </c>
      <c r="X28" s="328">
        <f t="shared" si="15"/>
        <v>0.29022895840051594</v>
      </c>
      <c r="Y28" s="179">
        <v>1116</v>
      </c>
      <c r="Z28" s="177">
        <v>141</v>
      </c>
      <c r="AA28" s="177">
        <v>0</v>
      </c>
      <c r="AB28" s="173">
        <v>0</v>
      </c>
      <c r="AC28" s="347">
        <f t="shared" si="1"/>
        <v>1.1160000000000001</v>
      </c>
      <c r="AD28" s="348">
        <f t="shared" si="2"/>
        <v>1</v>
      </c>
      <c r="AE28" s="349">
        <f t="shared" si="3"/>
        <v>9.4E-2</v>
      </c>
      <c r="AF28" s="348">
        <f t="shared" si="4"/>
        <v>9.4E-2</v>
      </c>
      <c r="AG28" s="349">
        <f t="shared" si="5"/>
        <v>0</v>
      </c>
      <c r="AH28" s="348">
        <f t="shared" si="6"/>
        <v>0</v>
      </c>
      <c r="AI28" s="349">
        <f t="shared" si="7"/>
        <v>0</v>
      </c>
      <c r="AJ28" s="348">
        <f t="shared" si="8"/>
        <v>0</v>
      </c>
      <c r="AK28" s="510">
        <f t="shared" si="9"/>
        <v>0.20267655594969364</v>
      </c>
      <c r="AL28" s="508">
        <f t="shared" si="10"/>
        <v>0.20267655594969364</v>
      </c>
      <c r="AM28" s="509">
        <f t="shared" si="11"/>
        <v>0.20267655594969364</v>
      </c>
      <c r="AN28" s="179">
        <v>0</v>
      </c>
      <c r="AO28" s="177">
        <v>0</v>
      </c>
      <c r="AP28" s="177">
        <v>0</v>
      </c>
      <c r="AQ28" s="297" t="str">
        <f t="shared" si="16"/>
        <v xml:space="preserve"> -</v>
      </c>
      <c r="AR28" s="298" t="str">
        <f t="shared" si="17"/>
        <v xml:space="preserve"> -</v>
      </c>
      <c r="AS28" s="179">
        <v>0</v>
      </c>
      <c r="AT28" s="177">
        <v>0</v>
      </c>
      <c r="AU28" s="177">
        <v>0</v>
      </c>
      <c r="AV28" s="297" t="str">
        <f t="shared" si="18"/>
        <v xml:space="preserve"> -</v>
      </c>
      <c r="AW28" s="298" t="str">
        <f t="shared" si="19"/>
        <v xml:space="preserve"> -</v>
      </c>
      <c r="AX28" s="178">
        <v>0</v>
      </c>
      <c r="AY28" s="177">
        <v>0</v>
      </c>
      <c r="AZ28" s="177">
        <v>0</v>
      </c>
      <c r="BA28" s="297" t="str">
        <f t="shared" si="20"/>
        <v xml:space="preserve"> -</v>
      </c>
      <c r="BB28" s="298" t="str">
        <f t="shared" si="21"/>
        <v xml:space="preserve"> -</v>
      </c>
      <c r="BC28" s="179">
        <v>0</v>
      </c>
      <c r="BD28" s="177">
        <v>0</v>
      </c>
      <c r="BE28" s="177">
        <v>0</v>
      </c>
      <c r="BF28" s="297" t="str">
        <f t="shared" si="22"/>
        <v xml:space="preserve"> -</v>
      </c>
      <c r="BG28" s="298" t="str">
        <f t="shared" si="23"/>
        <v xml:space="preserve"> -</v>
      </c>
      <c r="BH28" s="385">
        <f t="shared" si="24"/>
        <v>0</v>
      </c>
      <c r="BI28" s="386">
        <f t="shared" si="25"/>
        <v>0</v>
      </c>
      <c r="BJ28" s="386">
        <f t="shared" si="26"/>
        <v>0</v>
      </c>
      <c r="BK28" s="387" t="str">
        <f t="shared" si="27"/>
        <v xml:space="preserve"> -</v>
      </c>
      <c r="BL28" s="298" t="str">
        <f t="shared" si="28"/>
        <v xml:space="preserve"> -</v>
      </c>
      <c r="BM28" s="461" t="s">
        <v>1502</v>
      </c>
      <c r="BN28" s="185" t="s">
        <v>1789</v>
      </c>
      <c r="BO28" s="169" t="s">
        <v>213</v>
      </c>
    </row>
    <row r="29" spans="2:67" ht="30" customHeight="1">
      <c r="B29" s="649"/>
      <c r="C29" s="646"/>
      <c r="D29" s="649"/>
      <c r="E29" s="645"/>
      <c r="F29" s="687"/>
      <c r="G29" s="591"/>
      <c r="H29" s="591"/>
      <c r="I29" s="589"/>
      <c r="J29" s="621">
        <f>+RESUMEN!J130</f>
        <v>0</v>
      </c>
      <c r="K29" s="613" t="s">
        <v>817</v>
      </c>
      <c r="L29" s="120" t="s">
        <v>804</v>
      </c>
      <c r="M29" s="271">
        <v>0</v>
      </c>
      <c r="N29" s="120" t="s">
        <v>1854</v>
      </c>
      <c r="O29" s="35">
        <v>0</v>
      </c>
      <c r="P29" s="53">
        <v>50</v>
      </c>
      <c r="Q29" s="53">
        <v>0</v>
      </c>
      <c r="R29" s="314">
        <f t="shared" si="12"/>
        <v>0</v>
      </c>
      <c r="S29" s="53">
        <v>0</v>
      </c>
      <c r="T29" s="314">
        <f t="shared" si="13"/>
        <v>0</v>
      </c>
      <c r="U29" s="53">
        <v>25</v>
      </c>
      <c r="V29" s="315">
        <f t="shared" si="14"/>
        <v>0.5</v>
      </c>
      <c r="W29" s="42">
        <v>25</v>
      </c>
      <c r="X29" s="315">
        <f t="shared" si="15"/>
        <v>0.5</v>
      </c>
      <c r="Y29" s="46">
        <v>0</v>
      </c>
      <c r="Z29" s="84">
        <v>0</v>
      </c>
      <c r="AA29" s="84">
        <v>0</v>
      </c>
      <c r="AB29" s="63">
        <v>0</v>
      </c>
      <c r="AC29" s="341" t="str">
        <f t="shared" si="1"/>
        <v xml:space="preserve"> -</v>
      </c>
      <c r="AD29" s="342" t="str">
        <f t="shared" si="2"/>
        <v xml:space="preserve"> -</v>
      </c>
      <c r="AE29" s="343" t="str">
        <f t="shared" si="3"/>
        <v xml:space="preserve"> -</v>
      </c>
      <c r="AF29" s="342" t="str">
        <f t="shared" si="4"/>
        <v xml:space="preserve"> -</v>
      </c>
      <c r="AG29" s="343">
        <f t="shared" si="5"/>
        <v>0</v>
      </c>
      <c r="AH29" s="342">
        <f t="shared" si="6"/>
        <v>0</v>
      </c>
      <c r="AI29" s="343">
        <f t="shared" si="7"/>
        <v>0</v>
      </c>
      <c r="AJ29" s="342">
        <f t="shared" si="8"/>
        <v>0</v>
      </c>
      <c r="AK29" s="505">
        <f t="shared" si="9"/>
        <v>0</v>
      </c>
      <c r="AL29" s="500">
        <f t="shared" si="10"/>
        <v>0</v>
      </c>
      <c r="AM29" s="495">
        <f t="shared" si="11"/>
        <v>0</v>
      </c>
      <c r="AN29" s="55">
        <v>0</v>
      </c>
      <c r="AO29" s="53">
        <v>0</v>
      </c>
      <c r="AP29" s="53">
        <v>0</v>
      </c>
      <c r="AQ29" s="134" t="str">
        <f t="shared" si="16"/>
        <v xml:space="preserve"> -</v>
      </c>
      <c r="AR29" s="276" t="str">
        <f t="shared" si="17"/>
        <v xml:space="preserve"> -</v>
      </c>
      <c r="AS29" s="52">
        <v>0</v>
      </c>
      <c r="AT29" s="53">
        <v>0</v>
      </c>
      <c r="AU29" s="53">
        <v>0</v>
      </c>
      <c r="AV29" s="134" t="str">
        <f t="shared" si="18"/>
        <v xml:space="preserve"> -</v>
      </c>
      <c r="AW29" s="276" t="str">
        <f t="shared" si="19"/>
        <v xml:space="preserve"> -</v>
      </c>
      <c r="AX29" s="55">
        <v>35000</v>
      </c>
      <c r="AY29" s="53">
        <v>0</v>
      </c>
      <c r="AZ29" s="53">
        <v>0</v>
      </c>
      <c r="BA29" s="134">
        <f t="shared" si="20"/>
        <v>0</v>
      </c>
      <c r="BB29" s="276" t="str">
        <f t="shared" si="21"/>
        <v xml:space="preserve"> -</v>
      </c>
      <c r="BC29" s="52">
        <v>35000</v>
      </c>
      <c r="BD29" s="53">
        <v>0</v>
      </c>
      <c r="BE29" s="53">
        <v>0</v>
      </c>
      <c r="BF29" s="134">
        <f t="shared" si="22"/>
        <v>0</v>
      </c>
      <c r="BG29" s="276" t="str">
        <f t="shared" si="23"/>
        <v xml:space="preserve"> -</v>
      </c>
      <c r="BH29" s="278">
        <f t="shared" si="24"/>
        <v>70000</v>
      </c>
      <c r="BI29" s="279">
        <f t="shared" si="25"/>
        <v>0</v>
      </c>
      <c r="BJ29" s="279">
        <f t="shared" si="26"/>
        <v>0</v>
      </c>
      <c r="BK29" s="383">
        <f t="shared" si="27"/>
        <v>0</v>
      </c>
      <c r="BL29" s="276" t="str">
        <f t="shared" si="28"/>
        <v xml:space="preserve"> -</v>
      </c>
      <c r="BM29" s="450" t="s">
        <v>1502</v>
      </c>
      <c r="BN29" s="92" t="s">
        <v>1789</v>
      </c>
      <c r="BO29" s="95" t="s">
        <v>213</v>
      </c>
    </row>
    <row r="30" spans="2:67" ht="45.75" customHeight="1">
      <c r="B30" s="649"/>
      <c r="C30" s="646"/>
      <c r="D30" s="649"/>
      <c r="E30" s="645"/>
      <c r="F30" s="687"/>
      <c r="G30" s="591"/>
      <c r="H30" s="591"/>
      <c r="I30" s="589"/>
      <c r="J30" s="622"/>
      <c r="K30" s="614"/>
      <c r="L30" s="110" t="s">
        <v>805</v>
      </c>
      <c r="M30" s="210">
        <v>0</v>
      </c>
      <c r="N30" s="110" t="s">
        <v>1855</v>
      </c>
      <c r="O30" s="34">
        <v>0</v>
      </c>
      <c r="P30" s="79">
        <v>1</v>
      </c>
      <c r="Q30" s="79">
        <v>0</v>
      </c>
      <c r="R30" s="308">
        <f t="shared" si="12"/>
        <v>0</v>
      </c>
      <c r="S30" s="79">
        <v>0.2</v>
      </c>
      <c r="T30" s="308">
        <f t="shared" si="13"/>
        <v>0.2</v>
      </c>
      <c r="U30" s="79">
        <v>0.4</v>
      </c>
      <c r="V30" s="310">
        <f t="shared" si="14"/>
        <v>0.4</v>
      </c>
      <c r="W30" s="116">
        <v>0.4</v>
      </c>
      <c r="X30" s="310">
        <f t="shared" si="15"/>
        <v>0.4</v>
      </c>
      <c r="Y30" s="233">
        <v>0</v>
      </c>
      <c r="Z30" s="79">
        <v>0</v>
      </c>
      <c r="AA30" s="79">
        <v>0</v>
      </c>
      <c r="AB30" s="65">
        <v>0</v>
      </c>
      <c r="AC30" s="247" t="str">
        <f t="shared" si="1"/>
        <v xml:space="preserve"> -</v>
      </c>
      <c r="AD30" s="337" t="str">
        <f t="shared" si="2"/>
        <v xml:space="preserve"> -</v>
      </c>
      <c r="AE30" s="248">
        <f t="shared" si="3"/>
        <v>0</v>
      </c>
      <c r="AF30" s="337">
        <f t="shared" si="4"/>
        <v>0</v>
      </c>
      <c r="AG30" s="248">
        <f t="shared" si="5"/>
        <v>0</v>
      </c>
      <c r="AH30" s="337">
        <f t="shared" si="6"/>
        <v>0</v>
      </c>
      <c r="AI30" s="248">
        <f t="shared" si="7"/>
        <v>0</v>
      </c>
      <c r="AJ30" s="337">
        <f t="shared" si="8"/>
        <v>0</v>
      </c>
      <c r="AK30" s="503">
        <f t="shared" si="9"/>
        <v>0</v>
      </c>
      <c r="AL30" s="498">
        <f t="shared" si="10"/>
        <v>0</v>
      </c>
      <c r="AM30" s="493">
        <f t="shared" si="11"/>
        <v>0</v>
      </c>
      <c r="AN30" s="49">
        <v>0</v>
      </c>
      <c r="AO30" s="54">
        <v>0</v>
      </c>
      <c r="AP30" s="54">
        <v>0</v>
      </c>
      <c r="AQ30" s="116" t="str">
        <f t="shared" si="16"/>
        <v xml:space="preserve"> -</v>
      </c>
      <c r="AR30" s="277" t="str">
        <f t="shared" si="17"/>
        <v xml:space="preserve"> -</v>
      </c>
      <c r="AS30" s="48">
        <v>0</v>
      </c>
      <c r="AT30" s="54">
        <v>0</v>
      </c>
      <c r="AU30" s="54">
        <v>0</v>
      </c>
      <c r="AV30" s="116" t="str">
        <f t="shared" si="18"/>
        <v xml:space="preserve"> -</v>
      </c>
      <c r="AW30" s="277" t="str">
        <f t="shared" si="19"/>
        <v xml:space="preserve"> -</v>
      </c>
      <c r="AX30" s="49">
        <v>35000</v>
      </c>
      <c r="AY30" s="54">
        <v>0</v>
      </c>
      <c r="AZ30" s="54">
        <v>0</v>
      </c>
      <c r="BA30" s="116">
        <f t="shared" si="20"/>
        <v>0</v>
      </c>
      <c r="BB30" s="277" t="str">
        <f t="shared" si="21"/>
        <v xml:space="preserve"> -</v>
      </c>
      <c r="BC30" s="48">
        <v>35000</v>
      </c>
      <c r="BD30" s="54">
        <v>0</v>
      </c>
      <c r="BE30" s="54">
        <v>0</v>
      </c>
      <c r="BF30" s="116">
        <f t="shared" si="22"/>
        <v>0</v>
      </c>
      <c r="BG30" s="277" t="str">
        <f t="shared" si="23"/>
        <v xml:space="preserve"> -</v>
      </c>
      <c r="BH30" s="240">
        <f t="shared" si="24"/>
        <v>70000</v>
      </c>
      <c r="BI30" s="236">
        <f t="shared" si="25"/>
        <v>0</v>
      </c>
      <c r="BJ30" s="236">
        <f t="shared" si="26"/>
        <v>0</v>
      </c>
      <c r="BK30" s="381">
        <f t="shared" si="27"/>
        <v>0</v>
      </c>
      <c r="BL30" s="277" t="str">
        <f t="shared" si="28"/>
        <v xml:space="preserve"> -</v>
      </c>
      <c r="BM30" s="451" t="s">
        <v>1502</v>
      </c>
      <c r="BN30" s="93" t="s">
        <v>1789</v>
      </c>
      <c r="BO30" s="96" t="s">
        <v>213</v>
      </c>
    </row>
    <row r="31" spans="2:67" ht="45.75" customHeight="1">
      <c r="B31" s="649"/>
      <c r="C31" s="646"/>
      <c r="D31" s="649"/>
      <c r="E31" s="645"/>
      <c r="F31" s="687"/>
      <c r="G31" s="591"/>
      <c r="H31" s="591"/>
      <c r="I31" s="589"/>
      <c r="J31" s="622"/>
      <c r="K31" s="614"/>
      <c r="L31" s="110" t="s">
        <v>806</v>
      </c>
      <c r="M31" s="122">
        <v>0</v>
      </c>
      <c r="N31" s="110" t="s">
        <v>1856</v>
      </c>
      <c r="O31" s="34">
        <v>0</v>
      </c>
      <c r="P31" s="54">
        <v>1</v>
      </c>
      <c r="Q31" s="54">
        <v>0</v>
      </c>
      <c r="R31" s="308">
        <f t="shared" si="12"/>
        <v>0</v>
      </c>
      <c r="S31" s="54">
        <v>0</v>
      </c>
      <c r="T31" s="308">
        <v>0.33</v>
      </c>
      <c r="U31" s="54">
        <v>1</v>
      </c>
      <c r="V31" s="310">
        <v>0.33</v>
      </c>
      <c r="W31" s="41">
        <v>1</v>
      </c>
      <c r="X31" s="310">
        <v>0.34</v>
      </c>
      <c r="Y31" s="48">
        <v>0</v>
      </c>
      <c r="Z31" s="54">
        <v>0</v>
      </c>
      <c r="AA31" s="54">
        <v>0</v>
      </c>
      <c r="AB31" s="43">
        <v>0</v>
      </c>
      <c r="AC31" s="247" t="str">
        <f t="shared" si="1"/>
        <v xml:space="preserve"> -</v>
      </c>
      <c r="AD31" s="337" t="str">
        <f t="shared" si="2"/>
        <v xml:space="preserve"> -</v>
      </c>
      <c r="AE31" s="248" t="str">
        <f t="shared" si="3"/>
        <v xml:space="preserve"> -</v>
      </c>
      <c r="AF31" s="337" t="str">
        <f t="shared" si="4"/>
        <v xml:space="preserve"> -</v>
      </c>
      <c r="AG31" s="248">
        <f t="shared" si="5"/>
        <v>0</v>
      </c>
      <c r="AH31" s="337">
        <f t="shared" si="6"/>
        <v>0</v>
      </c>
      <c r="AI31" s="248">
        <f t="shared" si="7"/>
        <v>0</v>
      </c>
      <c r="AJ31" s="337">
        <f t="shared" si="8"/>
        <v>0</v>
      </c>
      <c r="AK31" s="503">
        <f>+AVERAGE(Z31:AB31)/P31</f>
        <v>0</v>
      </c>
      <c r="AL31" s="498">
        <f t="shared" si="10"/>
        <v>0</v>
      </c>
      <c r="AM31" s="493">
        <f t="shared" si="11"/>
        <v>0</v>
      </c>
      <c r="AN31" s="49">
        <v>0</v>
      </c>
      <c r="AO31" s="54">
        <v>0</v>
      </c>
      <c r="AP31" s="54">
        <v>0</v>
      </c>
      <c r="AQ31" s="116" t="str">
        <f t="shared" si="16"/>
        <v xml:space="preserve"> -</v>
      </c>
      <c r="AR31" s="277" t="str">
        <f t="shared" si="17"/>
        <v xml:space="preserve"> -</v>
      </c>
      <c r="AS31" s="48">
        <v>0</v>
      </c>
      <c r="AT31" s="54">
        <v>0</v>
      </c>
      <c r="AU31" s="54">
        <v>0</v>
      </c>
      <c r="AV31" s="116" t="str">
        <f t="shared" si="18"/>
        <v xml:space="preserve"> -</v>
      </c>
      <c r="AW31" s="277" t="str">
        <f t="shared" si="19"/>
        <v xml:space="preserve"> -</v>
      </c>
      <c r="AX31" s="49">
        <v>40000</v>
      </c>
      <c r="AY31" s="54">
        <v>0</v>
      </c>
      <c r="AZ31" s="54">
        <v>0</v>
      </c>
      <c r="BA31" s="116">
        <f t="shared" si="20"/>
        <v>0</v>
      </c>
      <c r="BB31" s="277" t="str">
        <f t="shared" si="21"/>
        <v xml:space="preserve"> -</v>
      </c>
      <c r="BC31" s="48">
        <v>40000</v>
      </c>
      <c r="BD31" s="54">
        <v>0</v>
      </c>
      <c r="BE31" s="54">
        <v>0</v>
      </c>
      <c r="BF31" s="116">
        <f t="shared" si="22"/>
        <v>0</v>
      </c>
      <c r="BG31" s="277" t="str">
        <f t="shared" si="23"/>
        <v xml:space="preserve"> -</v>
      </c>
      <c r="BH31" s="240">
        <f t="shared" si="24"/>
        <v>80000</v>
      </c>
      <c r="BI31" s="236">
        <f t="shared" si="25"/>
        <v>0</v>
      </c>
      <c r="BJ31" s="236">
        <f t="shared" si="26"/>
        <v>0</v>
      </c>
      <c r="BK31" s="381">
        <f t="shared" si="27"/>
        <v>0</v>
      </c>
      <c r="BL31" s="277" t="str">
        <f t="shared" si="28"/>
        <v xml:space="preserve"> -</v>
      </c>
      <c r="BM31" s="451" t="s">
        <v>1502</v>
      </c>
      <c r="BN31" s="93" t="s">
        <v>1789</v>
      </c>
      <c r="BO31" s="96" t="s">
        <v>213</v>
      </c>
    </row>
    <row r="32" spans="2:67" ht="30" customHeight="1">
      <c r="B32" s="649"/>
      <c r="C32" s="646"/>
      <c r="D32" s="649"/>
      <c r="E32" s="645"/>
      <c r="F32" s="687" t="s">
        <v>819</v>
      </c>
      <c r="G32" s="591">
        <v>14</v>
      </c>
      <c r="H32" s="591">
        <v>12</v>
      </c>
      <c r="I32" s="589">
        <f>+H32-G32</f>
        <v>-2</v>
      </c>
      <c r="J32" s="622"/>
      <c r="K32" s="614"/>
      <c r="L32" s="110" t="s">
        <v>807</v>
      </c>
      <c r="M32" s="122" t="s">
        <v>2040</v>
      </c>
      <c r="N32" s="110" t="s">
        <v>1857</v>
      </c>
      <c r="O32" s="34">
        <v>0</v>
      </c>
      <c r="P32" s="54">
        <v>1</v>
      </c>
      <c r="Q32" s="54">
        <v>0</v>
      </c>
      <c r="R32" s="308">
        <f t="shared" si="12"/>
        <v>0</v>
      </c>
      <c r="S32" s="54">
        <v>1</v>
      </c>
      <c r="T32" s="308">
        <v>0.33</v>
      </c>
      <c r="U32" s="54">
        <v>1</v>
      </c>
      <c r="V32" s="310">
        <v>0.33</v>
      </c>
      <c r="W32" s="41">
        <v>1</v>
      </c>
      <c r="X32" s="310">
        <v>0.34</v>
      </c>
      <c r="Y32" s="48">
        <v>0</v>
      </c>
      <c r="Z32" s="54">
        <v>0</v>
      </c>
      <c r="AA32" s="54">
        <v>0</v>
      </c>
      <c r="AB32" s="43">
        <v>0</v>
      </c>
      <c r="AC32" s="247" t="str">
        <f t="shared" si="1"/>
        <v xml:space="preserve"> -</v>
      </c>
      <c r="AD32" s="337" t="str">
        <f t="shared" si="2"/>
        <v xml:space="preserve"> -</v>
      </c>
      <c r="AE32" s="248">
        <f t="shared" si="3"/>
        <v>0</v>
      </c>
      <c r="AF32" s="337">
        <f t="shared" si="4"/>
        <v>0</v>
      </c>
      <c r="AG32" s="248">
        <f t="shared" si="5"/>
        <v>0</v>
      </c>
      <c r="AH32" s="337">
        <f t="shared" si="6"/>
        <v>0</v>
      </c>
      <c r="AI32" s="248">
        <f t="shared" si="7"/>
        <v>0</v>
      </c>
      <c r="AJ32" s="337">
        <f t="shared" si="8"/>
        <v>0</v>
      </c>
      <c r="AK32" s="503">
        <f>+AVERAGE(Z32:AB32)/P32</f>
        <v>0</v>
      </c>
      <c r="AL32" s="498">
        <f t="shared" si="10"/>
        <v>0</v>
      </c>
      <c r="AM32" s="493">
        <f t="shared" si="11"/>
        <v>0</v>
      </c>
      <c r="AN32" s="49">
        <v>0</v>
      </c>
      <c r="AO32" s="54">
        <v>0</v>
      </c>
      <c r="AP32" s="54">
        <v>0</v>
      </c>
      <c r="AQ32" s="116" t="str">
        <f t="shared" si="16"/>
        <v xml:space="preserve"> -</v>
      </c>
      <c r="AR32" s="277" t="str">
        <f t="shared" si="17"/>
        <v xml:space="preserve"> -</v>
      </c>
      <c r="AS32" s="48">
        <v>0</v>
      </c>
      <c r="AT32" s="54">
        <v>0</v>
      </c>
      <c r="AU32" s="54">
        <v>0</v>
      </c>
      <c r="AV32" s="116" t="str">
        <f t="shared" si="18"/>
        <v xml:space="preserve"> -</v>
      </c>
      <c r="AW32" s="277" t="str">
        <f t="shared" si="19"/>
        <v xml:space="preserve"> -</v>
      </c>
      <c r="AX32" s="49">
        <v>0</v>
      </c>
      <c r="AY32" s="54">
        <v>0</v>
      </c>
      <c r="AZ32" s="54">
        <v>0</v>
      </c>
      <c r="BA32" s="116" t="str">
        <f t="shared" si="20"/>
        <v xml:space="preserve"> -</v>
      </c>
      <c r="BB32" s="277" t="str">
        <f t="shared" si="21"/>
        <v xml:space="preserve"> -</v>
      </c>
      <c r="BC32" s="48">
        <v>0</v>
      </c>
      <c r="BD32" s="54">
        <v>0</v>
      </c>
      <c r="BE32" s="54">
        <v>0</v>
      </c>
      <c r="BF32" s="116" t="str">
        <f t="shared" si="22"/>
        <v xml:space="preserve"> -</v>
      </c>
      <c r="BG32" s="277" t="str">
        <f t="shared" si="23"/>
        <v xml:space="preserve"> -</v>
      </c>
      <c r="BH32" s="240">
        <f t="shared" si="24"/>
        <v>0</v>
      </c>
      <c r="BI32" s="236">
        <f t="shared" si="25"/>
        <v>0</v>
      </c>
      <c r="BJ32" s="236">
        <f t="shared" si="26"/>
        <v>0</v>
      </c>
      <c r="BK32" s="381" t="str">
        <f t="shared" si="27"/>
        <v xml:space="preserve"> -</v>
      </c>
      <c r="BL32" s="277" t="str">
        <f t="shared" si="28"/>
        <v xml:space="preserve"> -</v>
      </c>
      <c r="BM32" s="451" t="s">
        <v>1502</v>
      </c>
      <c r="BN32" s="93" t="s">
        <v>1789</v>
      </c>
      <c r="BO32" s="96" t="s">
        <v>213</v>
      </c>
    </row>
    <row r="33" spans="2:67" ht="45.75" customHeight="1">
      <c r="B33" s="649"/>
      <c r="C33" s="646"/>
      <c r="D33" s="649"/>
      <c r="E33" s="645"/>
      <c r="F33" s="687"/>
      <c r="G33" s="591"/>
      <c r="H33" s="591"/>
      <c r="I33" s="589"/>
      <c r="J33" s="622"/>
      <c r="K33" s="614"/>
      <c r="L33" s="23" t="s">
        <v>808</v>
      </c>
      <c r="M33" s="123" t="s">
        <v>2040</v>
      </c>
      <c r="N33" s="23" t="s">
        <v>1858</v>
      </c>
      <c r="O33" s="34">
        <v>0</v>
      </c>
      <c r="P33" s="54">
        <v>300</v>
      </c>
      <c r="Q33" s="54">
        <v>20</v>
      </c>
      <c r="R33" s="308">
        <f t="shared" si="12"/>
        <v>6.6666666666666666E-2</v>
      </c>
      <c r="S33" s="54">
        <v>100</v>
      </c>
      <c r="T33" s="308">
        <f t="shared" si="13"/>
        <v>0.33333333333333331</v>
      </c>
      <c r="U33" s="54">
        <v>100</v>
      </c>
      <c r="V33" s="310">
        <f t="shared" si="14"/>
        <v>0.33333333333333331</v>
      </c>
      <c r="W33" s="41">
        <v>80</v>
      </c>
      <c r="X33" s="310">
        <f t="shared" si="15"/>
        <v>0.26666666666666666</v>
      </c>
      <c r="Y33" s="48">
        <v>0</v>
      </c>
      <c r="Z33" s="54">
        <v>0</v>
      </c>
      <c r="AA33" s="54">
        <v>0</v>
      </c>
      <c r="AB33" s="43">
        <v>0</v>
      </c>
      <c r="AC33" s="247">
        <f t="shared" si="1"/>
        <v>0</v>
      </c>
      <c r="AD33" s="337">
        <f t="shared" si="2"/>
        <v>0</v>
      </c>
      <c r="AE33" s="248">
        <f t="shared" si="3"/>
        <v>0</v>
      </c>
      <c r="AF33" s="337">
        <f t="shared" si="4"/>
        <v>0</v>
      </c>
      <c r="AG33" s="248">
        <f t="shared" si="5"/>
        <v>0</v>
      </c>
      <c r="AH33" s="337">
        <f t="shared" si="6"/>
        <v>0</v>
      </c>
      <c r="AI33" s="248">
        <f t="shared" si="7"/>
        <v>0</v>
      </c>
      <c r="AJ33" s="337">
        <f t="shared" si="8"/>
        <v>0</v>
      </c>
      <c r="AK33" s="503">
        <f t="shared" si="9"/>
        <v>0</v>
      </c>
      <c r="AL33" s="498">
        <f t="shared" si="10"/>
        <v>0</v>
      </c>
      <c r="AM33" s="493">
        <f t="shared" si="11"/>
        <v>0</v>
      </c>
      <c r="AN33" s="49">
        <v>0</v>
      </c>
      <c r="AO33" s="54">
        <v>0</v>
      </c>
      <c r="AP33" s="54">
        <v>0</v>
      </c>
      <c r="AQ33" s="116" t="str">
        <f t="shared" si="16"/>
        <v xml:space="preserve"> -</v>
      </c>
      <c r="AR33" s="277" t="str">
        <f t="shared" si="17"/>
        <v xml:space="preserve"> -</v>
      </c>
      <c r="AS33" s="48">
        <v>0</v>
      </c>
      <c r="AT33" s="54">
        <v>0</v>
      </c>
      <c r="AU33" s="54">
        <v>0</v>
      </c>
      <c r="AV33" s="116" t="str">
        <f t="shared" si="18"/>
        <v xml:space="preserve"> -</v>
      </c>
      <c r="AW33" s="277" t="str">
        <f t="shared" si="19"/>
        <v xml:space="preserve"> -</v>
      </c>
      <c r="AX33" s="49">
        <v>0</v>
      </c>
      <c r="AY33" s="54">
        <v>0</v>
      </c>
      <c r="AZ33" s="54">
        <v>0</v>
      </c>
      <c r="BA33" s="116" t="str">
        <f t="shared" si="20"/>
        <v xml:space="preserve"> -</v>
      </c>
      <c r="BB33" s="277" t="str">
        <f t="shared" si="21"/>
        <v xml:space="preserve"> -</v>
      </c>
      <c r="BC33" s="48">
        <v>0</v>
      </c>
      <c r="BD33" s="54">
        <v>0</v>
      </c>
      <c r="BE33" s="54">
        <v>0</v>
      </c>
      <c r="BF33" s="116" t="str">
        <f t="shared" si="22"/>
        <v xml:space="preserve"> -</v>
      </c>
      <c r="BG33" s="277" t="str">
        <f t="shared" si="23"/>
        <v xml:space="preserve"> -</v>
      </c>
      <c r="BH33" s="240">
        <f t="shared" si="24"/>
        <v>0</v>
      </c>
      <c r="BI33" s="236">
        <f t="shared" si="25"/>
        <v>0</v>
      </c>
      <c r="BJ33" s="236">
        <f t="shared" si="26"/>
        <v>0</v>
      </c>
      <c r="BK33" s="381" t="str">
        <f t="shared" si="27"/>
        <v xml:space="preserve"> -</v>
      </c>
      <c r="BL33" s="277" t="str">
        <f t="shared" si="28"/>
        <v xml:space="preserve"> -</v>
      </c>
      <c r="BM33" s="451" t="s">
        <v>1502</v>
      </c>
      <c r="BN33" s="93" t="s">
        <v>1789</v>
      </c>
      <c r="BO33" s="96" t="s">
        <v>95</v>
      </c>
    </row>
    <row r="34" spans="2:67" s="159" customFormat="1" ht="45.75" customHeight="1">
      <c r="B34" s="649"/>
      <c r="C34" s="646"/>
      <c r="D34" s="649"/>
      <c r="E34" s="645"/>
      <c r="F34" s="687"/>
      <c r="G34" s="591"/>
      <c r="H34" s="591"/>
      <c r="I34" s="589"/>
      <c r="J34" s="622"/>
      <c r="K34" s="614"/>
      <c r="L34" s="23" t="s">
        <v>809</v>
      </c>
      <c r="M34" s="123">
        <v>0</v>
      </c>
      <c r="N34" s="23" t="s">
        <v>1859</v>
      </c>
      <c r="O34" s="34">
        <v>30</v>
      </c>
      <c r="P34" s="54">
        <v>20</v>
      </c>
      <c r="Q34" s="54">
        <v>0</v>
      </c>
      <c r="R34" s="308">
        <f t="shared" si="12"/>
        <v>0</v>
      </c>
      <c r="S34" s="54">
        <v>0</v>
      </c>
      <c r="T34" s="308">
        <f t="shared" si="13"/>
        <v>0</v>
      </c>
      <c r="U34" s="54">
        <v>10</v>
      </c>
      <c r="V34" s="310">
        <f t="shared" si="14"/>
        <v>0.5</v>
      </c>
      <c r="W34" s="41">
        <v>10</v>
      </c>
      <c r="X34" s="310">
        <f t="shared" si="15"/>
        <v>0.5</v>
      </c>
      <c r="Y34" s="48">
        <v>0</v>
      </c>
      <c r="Z34" s="54">
        <v>0</v>
      </c>
      <c r="AA34" s="54">
        <v>0</v>
      </c>
      <c r="AB34" s="43">
        <v>0</v>
      </c>
      <c r="AC34" s="247" t="str">
        <f t="shared" si="1"/>
        <v xml:space="preserve"> -</v>
      </c>
      <c r="AD34" s="337" t="str">
        <f t="shared" si="2"/>
        <v xml:space="preserve"> -</v>
      </c>
      <c r="AE34" s="248" t="str">
        <f t="shared" si="3"/>
        <v xml:space="preserve"> -</v>
      </c>
      <c r="AF34" s="337" t="str">
        <f t="shared" si="4"/>
        <v xml:space="preserve"> -</v>
      </c>
      <c r="AG34" s="248">
        <f t="shared" si="5"/>
        <v>0</v>
      </c>
      <c r="AH34" s="337">
        <f t="shared" si="6"/>
        <v>0</v>
      </c>
      <c r="AI34" s="248">
        <f t="shared" si="7"/>
        <v>0</v>
      </c>
      <c r="AJ34" s="337">
        <f t="shared" si="8"/>
        <v>0</v>
      </c>
      <c r="AK34" s="503">
        <f t="shared" si="9"/>
        <v>0</v>
      </c>
      <c r="AL34" s="498">
        <f t="shared" si="10"/>
        <v>0</v>
      </c>
      <c r="AM34" s="493">
        <f t="shared" si="11"/>
        <v>0</v>
      </c>
      <c r="AN34" s="49">
        <v>0</v>
      </c>
      <c r="AO34" s="54">
        <v>0</v>
      </c>
      <c r="AP34" s="54">
        <v>0</v>
      </c>
      <c r="AQ34" s="116" t="str">
        <f t="shared" si="16"/>
        <v xml:space="preserve"> -</v>
      </c>
      <c r="AR34" s="277" t="str">
        <f t="shared" si="17"/>
        <v xml:space="preserve"> -</v>
      </c>
      <c r="AS34" s="48">
        <v>0</v>
      </c>
      <c r="AT34" s="54">
        <v>0</v>
      </c>
      <c r="AU34" s="54">
        <v>0</v>
      </c>
      <c r="AV34" s="116" t="str">
        <f t="shared" si="18"/>
        <v xml:space="preserve"> -</v>
      </c>
      <c r="AW34" s="277" t="str">
        <f t="shared" si="19"/>
        <v xml:space="preserve"> -</v>
      </c>
      <c r="AX34" s="49">
        <v>75000</v>
      </c>
      <c r="AY34" s="54">
        <v>0</v>
      </c>
      <c r="AZ34" s="54">
        <v>0</v>
      </c>
      <c r="BA34" s="116">
        <f t="shared" si="20"/>
        <v>0</v>
      </c>
      <c r="BB34" s="277" t="str">
        <f t="shared" si="21"/>
        <v xml:space="preserve"> -</v>
      </c>
      <c r="BC34" s="48">
        <v>75000</v>
      </c>
      <c r="BD34" s="54">
        <v>0</v>
      </c>
      <c r="BE34" s="54">
        <v>0</v>
      </c>
      <c r="BF34" s="116">
        <f t="shared" si="22"/>
        <v>0</v>
      </c>
      <c r="BG34" s="277" t="str">
        <f t="shared" si="23"/>
        <v xml:space="preserve"> -</v>
      </c>
      <c r="BH34" s="240">
        <f t="shared" si="24"/>
        <v>150000</v>
      </c>
      <c r="BI34" s="236">
        <f t="shared" si="25"/>
        <v>0</v>
      </c>
      <c r="BJ34" s="236">
        <f t="shared" si="26"/>
        <v>0</v>
      </c>
      <c r="BK34" s="381">
        <f t="shared" si="27"/>
        <v>0</v>
      </c>
      <c r="BL34" s="277" t="str">
        <f t="shared" si="28"/>
        <v xml:space="preserve"> -</v>
      </c>
      <c r="BM34" s="462" t="s">
        <v>1502</v>
      </c>
      <c r="BN34" s="186" t="s">
        <v>1789</v>
      </c>
      <c r="BO34" s="187" t="s">
        <v>213</v>
      </c>
    </row>
    <row r="35" spans="2:67" ht="30" customHeight="1" thickBot="1">
      <c r="B35" s="649"/>
      <c r="C35" s="646"/>
      <c r="D35" s="649"/>
      <c r="E35" s="645"/>
      <c r="F35" s="687"/>
      <c r="G35" s="591"/>
      <c r="H35" s="591"/>
      <c r="I35" s="589"/>
      <c r="J35" s="623"/>
      <c r="K35" s="615"/>
      <c r="L35" s="25" t="s">
        <v>810</v>
      </c>
      <c r="M35" s="126" t="s">
        <v>2040</v>
      </c>
      <c r="N35" s="25" t="s">
        <v>1860</v>
      </c>
      <c r="O35" s="38">
        <v>0</v>
      </c>
      <c r="P35" s="98">
        <v>500</v>
      </c>
      <c r="Q35" s="98">
        <v>0</v>
      </c>
      <c r="R35" s="311">
        <f t="shared" si="12"/>
        <v>0</v>
      </c>
      <c r="S35" s="98">
        <v>150</v>
      </c>
      <c r="T35" s="311">
        <f t="shared" si="13"/>
        <v>0.3</v>
      </c>
      <c r="U35" s="98">
        <v>200</v>
      </c>
      <c r="V35" s="312">
        <f t="shared" si="14"/>
        <v>0.4</v>
      </c>
      <c r="W35" s="44">
        <v>150</v>
      </c>
      <c r="X35" s="312">
        <f t="shared" si="15"/>
        <v>0.3</v>
      </c>
      <c r="Y35" s="56">
        <v>0</v>
      </c>
      <c r="Z35" s="86">
        <v>0</v>
      </c>
      <c r="AA35" s="86">
        <v>0</v>
      </c>
      <c r="AB35" s="64">
        <v>0</v>
      </c>
      <c r="AC35" s="338" t="str">
        <f t="shared" si="1"/>
        <v xml:space="preserve"> -</v>
      </c>
      <c r="AD35" s="339" t="str">
        <f t="shared" si="2"/>
        <v xml:space="preserve"> -</v>
      </c>
      <c r="AE35" s="268">
        <f t="shared" si="3"/>
        <v>0</v>
      </c>
      <c r="AF35" s="339">
        <f t="shared" si="4"/>
        <v>0</v>
      </c>
      <c r="AG35" s="268">
        <f t="shared" si="5"/>
        <v>0</v>
      </c>
      <c r="AH35" s="339">
        <f t="shared" si="6"/>
        <v>0</v>
      </c>
      <c r="AI35" s="268">
        <f t="shared" si="7"/>
        <v>0</v>
      </c>
      <c r="AJ35" s="339">
        <f t="shared" si="8"/>
        <v>0</v>
      </c>
      <c r="AK35" s="506">
        <f t="shared" si="9"/>
        <v>0</v>
      </c>
      <c r="AL35" s="501">
        <f t="shared" si="10"/>
        <v>0</v>
      </c>
      <c r="AM35" s="496">
        <f t="shared" si="11"/>
        <v>0</v>
      </c>
      <c r="AN35" s="51">
        <v>0</v>
      </c>
      <c r="AO35" s="98">
        <v>0</v>
      </c>
      <c r="AP35" s="98">
        <v>0</v>
      </c>
      <c r="AQ35" s="136" t="str">
        <f t="shared" si="16"/>
        <v xml:space="preserve"> -</v>
      </c>
      <c r="AR35" s="280" t="str">
        <f t="shared" si="17"/>
        <v xml:space="preserve"> -</v>
      </c>
      <c r="AS35" s="50">
        <v>0</v>
      </c>
      <c r="AT35" s="98">
        <v>0</v>
      </c>
      <c r="AU35" s="98">
        <v>0</v>
      </c>
      <c r="AV35" s="136" t="str">
        <f t="shared" si="18"/>
        <v xml:space="preserve"> -</v>
      </c>
      <c r="AW35" s="280" t="str">
        <f t="shared" si="19"/>
        <v xml:space="preserve"> -</v>
      </c>
      <c r="AX35" s="51">
        <v>0</v>
      </c>
      <c r="AY35" s="98">
        <v>0</v>
      </c>
      <c r="AZ35" s="98">
        <v>0</v>
      </c>
      <c r="BA35" s="136" t="str">
        <f t="shared" si="20"/>
        <v xml:space="preserve"> -</v>
      </c>
      <c r="BB35" s="280" t="str">
        <f t="shared" si="21"/>
        <v xml:space="preserve"> -</v>
      </c>
      <c r="BC35" s="50">
        <v>0</v>
      </c>
      <c r="BD35" s="98">
        <v>0</v>
      </c>
      <c r="BE35" s="98">
        <v>0</v>
      </c>
      <c r="BF35" s="136" t="str">
        <f t="shared" si="22"/>
        <v xml:space="preserve"> -</v>
      </c>
      <c r="BG35" s="280" t="str">
        <f t="shared" si="23"/>
        <v xml:space="preserve"> -</v>
      </c>
      <c r="BH35" s="258">
        <f t="shared" si="24"/>
        <v>0</v>
      </c>
      <c r="BI35" s="237">
        <f t="shared" si="25"/>
        <v>0</v>
      </c>
      <c r="BJ35" s="237">
        <f t="shared" si="26"/>
        <v>0</v>
      </c>
      <c r="BK35" s="384" t="str">
        <f t="shared" si="27"/>
        <v xml:space="preserve"> -</v>
      </c>
      <c r="BL35" s="280" t="str">
        <f t="shared" si="28"/>
        <v xml:space="preserve"> -</v>
      </c>
      <c r="BM35" s="453" t="s">
        <v>1498</v>
      </c>
      <c r="BN35" s="94" t="s">
        <v>1789</v>
      </c>
      <c r="BO35" s="97" t="s">
        <v>213</v>
      </c>
    </row>
    <row r="36" spans="2:67" ht="30" customHeight="1">
      <c r="B36" s="649"/>
      <c r="C36" s="646"/>
      <c r="D36" s="649"/>
      <c r="E36" s="645"/>
      <c r="F36" s="687"/>
      <c r="G36" s="591"/>
      <c r="H36" s="591"/>
      <c r="I36" s="589"/>
      <c r="J36" s="624">
        <f>+RESUMEN!J131</f>
        <v>0.34500000000000003</v>
      </c>
      <c r="K36" s="616" t="s">
        <v>818</v>
      </c>
      <c r="L36" s="22" t="s">
        <v>811</v>
      </c>
      <c r="M36" s="128">
        <v>0</v>
      </c>
      <c r="N36" s="22" t="s">
        <v>1861</v>
      </c>
      <c r="O36" s="33">
        <v>1</v>
      </c>
      <c r="P36" s="84">
        <v>1</v>
      </c>
      <c r="Q36" s="84">
        <v>1</v>
      </c>
      <c r="R36" s="307">
        <v>0.25</v>
      </c>
      <c r="S36" s="84">
        <v>1</v>
      </c>
      <c r="T36" s="307">
        <v>0.25</v>
      </c>
      <c r="U36" s="84">
        <v>1</v>
      </c>
      <c r="V36" s="309">
        <v>0.25</v>
      </c>
      <c r="W36" s="40">
        <v>1</v>
      </c>
      <c r="X36" s="316">
        <v>0.25</v>
      </c>
      <c r="Y36" s="46">
        <v>1</v>
      </c>
      <c r="Z36" s="84">
        <v>0</v>
      </c>
      <c r="AA36" s="84">
        <v>0</v>
      </c>
      <c r="AB36" s="63">
        <v>0</v>
      </c>
      <c r="AC36" s="243">
        <f t="shared" si="1"/>
        <v>1</v>
      </c>
      <c r="AD36" s="336">
        <f t="shared" si="2"/>
        <v>1</v>
      </c>
      <c r="AE36" s="244">
        <f t="shared" si="3"/>
        <v>0</v>
      </c>
      <c r="AF36" s="336">
        <f t="shared" si="4"/>
        <v>0</v>
      </c>
      <c r="AG36" s="244">
        <f t="shared" si="5"/>
        <v>0</v>
      </c>
      <c r="AH36" s="336">
        <f t="shared" si="6"/>
        <v>0</v>
      </c>
      <c r="AI36" s="244">
        <f t="shared" si="7"/>
        <v>0</v>
      </c>
      <c r="AJ36" s="336">
        <f t="shared" si="8"/>
        <v>0</v>
      </c>
      <c r="AK36" s="502">
        <f t="shared" ref="AK36:AK38" si="31">+AVERAGE(Y36:AB36)/P36</f>
        <v>0.25</v>
      </c>
      <c r="AL36" s="497">
        <f t="shared" si="10"/>
        <v>0.25</v>
      </c>
      <c r="AM36" s="492">
        <f t="shared" si="11"/>
        <v>0.25</v>
      </c>
      <c r="AN36" s="46">
        <v>0</v>
      </c>
      <c r="AO36" s="84">
        <v>0</v>
      </c>
      <c r="AP36" s="84">
        <v>0</v>
      </c>
      <c r="AQ36" s="135" t="str">
        <f t="shared" si="16"/>
        <v xml:space="preserve"> -</v>
      </c>
      <c r="AR36" s="283" t="str">
        <f t="shared" si="17"/>
        <v xml:space="preserve"> -</v>
      </c>
      <c r="AS36" s="46">
        <v>0</v>
      </c>
      <c r="AT36" s="84">
        <v>0</v>
      </c>
      <c r="AU36" s="84">
        <v>0</v>
      </c>
      <c r="AV36" s="135" t="str">
        <f t="shared" si="18"/>
        <v xml:space="preserve"> -</v>
      </c>
      <c r="AW36" s="283" t="str">
        <f t="shared" si="19"/>
        <v xml:space="preserve"> -</v>
      </c>
      <c r="AX36" s="47">
        <v>0</v>
      </c>
      <c r="AY36" s="84">
        <v>0</v>
      </c>
      <c r="AZ36" s="84">
        <v>0</v>
      </c>
      <c r="BA36" s="135" t="str">
        <f t="shared" si="20"/>
        <v xml:space="preserve"> -</v>
      </c>
      <c r="BB36" s="283" t="str">
        <f t="shared" si="21"/>
        <v xml:space="preserve"> -</v>
      </c>
      <c r="BC36" s="46">
        <v>0</v>
      </c>
      <c r="BD36" s="84">
        <v>0</v>
      </c>
      <c r="BE36" s="84">
        <v>0</v>
      </c>
      <c r="BF36" s="135" t="str">
        <f t="shared" si="22"/>
        <v xml:space="preserve"> -</v>
      </c>
      <c r="BG36" s="283" t="str">
        <f t="shared" si="23"/>
        <v xml:space="preserve"> -</v>
      </c>
      <c r="BH36" s="238">
        <f t="shared" si="24"/>
        <v>0</v>
      </c>
      <c r="BI36" s="239">
        <f t="shared" si="25"/>
        <v>0</v>
      </c>
      <c r="BJ36" s="239">
        <f t="shared" si="26"/>
        <v>0</v>
      </c>
      <c r="BK36" s="380" t="str">
        <f t="shared" si="27"/>
        <v xml:space="preserve"> -</v>
      </c>
      <c r="BL36" s="283" t="str">
        <f t="shared" si="28"/>
        <v xml:space="preserve"> -</v>
      </c>
      <c r="BM36" s="454" t="s">
        <v>1223</v>
      </c>
      <c r="BN36" s="101" t="s">
        <v>1789</v>
      </c>
      <c r="BO36" s="69" t="s">
        <v>1956</v>
      </c>
    </row>
    <row r="37" spans="2:67" ht="45.75" customHeight="1">
      <c r="B37" s="649"/>
      <c r="C37" s="646"/>
      <c r="D37" s="649"/>
      <c r="E37" s="645"/>
      <c r="F37" s="687"/>
      <c r="G37" s="591"/>
      <c r="H37" s="591"/>
      <c r="I37" s="589"/>
      <c r="J37" s="622"/>
      <c r="K37" s="614"/>
      <c r="L37" s="23" t="s">
        <v>812</v>
      </c>
      <c r="M37" s="123" t="s">
        <v>1219</v>
      </c>
      <c r="N37" s="23" t="s">
        <v>1862</v>
      </c>
      <c r="O37" s="34">
        <v>1</v>
      </c>
      <c r="P37" s="54">
        <v>1</v>
      </c>
      <c r="Q37" s="54">
        <v>1</v>
      </c>
      <c r="R37" s="308">
        <v>0.25</v>
      </c>
      <c r="S37" s="54">
        <v>1</v>
      </c>
      <c r="T37" s="308">
        <v>0.25</v>
      </c>
      <c r="U37" s="54">
        <v>1</v>
      </c>
      <c r="V37" s="310">
        <v>0.25</v>
      </c>
      <c r="W37" s="41">
        <v>1</v>
      </c>
      <c r="X37" s="317">
        <v>0.25</v>
      </c>
      <c r="Y37" s="48">
        <v>1</v>
      </c>
      <c r="Z37" s="54">
        <v>1</v>
      </c>
      <c r="AA37" s="54">
        <v>0</v>
      </c>
      <c r="AB37" s="43">
        <v>0</v>
      </c>
      <c r="AC37" s="247">
        <f t="shared" si="1"/>
        <v>1</v>
      </c>
      <c r="AD37" s="337">
        <f t="shared" si="2"/>
        <v>1</v>
      </c>
      <c r="AE37" s="248">
        <f t="shared" si="3"/>
        <v>1</v>
      </c>
      <c r="AF37" s="337">
        <f t="shared" si="4"/>
        <v>1</v>
      </c>
      <c r="AG37" s="248">
        <f t="shared" si="5"/>
        <v>0</v>
      </c>
      <c r="AH37" s="337">
        <f t="shared" si="6"/>
        <v>0</v>
      </c>
      <c r="AI37" s="248">
        <f t="shared" si="7"/>
        <v>0</v>
      </c>
      <c r="AJ37" s="337">
        <f t="shared" si="8"/>
        <v>0</v>
      </c>
      <c r="AK37" s="503">
        <f t="shared" si="31"/>
        <v>0.5</v>
      </c>
      <c r="AL37" s="498">
        <f t="shared" si="10"/>
        <v>0.5</v>
      </c>
      <c r="AM37" s="493">
        <f t="shared" si="11"/>
        <v>0.5</v>
      </c>
      <c r="AN37" s="48">
        <v>0</v>
      </c>
      <c r="AO37" s="54">
        <v>0</v>
      </c>
      <c r="AP37" s="54">
        <v>0</v>
      </c>
      <c r="AQ37" s="116" t="str">
        <f t="shared" si="16"/>
        <v xml:space="preserve"> -</v>
      </c>
      <c r="AR37" s="277" t="str">
        <f t="shared" si="17"/>
        <v xml:space="preserve"> -</v>
      </c>
      <c r="AS37" s="48">
        <v>0</v>
      </c>
      <c r="AT37" s="54">
        <v>0</v>
      </c>
      <c r="AU37" s="54">
        <v>0</v>
      </c>
      <c r="AV37" s="116" t="str">
        <f t="shared" si="18"/>
        <v xml:space="preserve"> -</v>
      </c>
      <c r="AW37" s="277" t="str">
        <f t="shared" si="19"/>
        <v xml:space="preserve"> -</v>
      </c>
      <c r="AX37" s="49">
        <v>0</v>
      </c>
      <c r="AY37" s="54">
        <v>0</v>
      </c>
      <c r="AZ37" s="54">
        <v>0</v>
      </c>
      <c r="BA37" s="116" t="str">
        <f t="shared" si="20"/>
        <v xml:space="preserve"> -</v>
      </c>
      <c r="BB37" s="277" t="str">
        <f t="shared" si="21"/>
        <v xml:space="preserve"> -</v>
      </c>
      <c r="BC37" s="48">
        <v>0</v>
      </c>
      <c r="BD37" s="54">
        <v>0</v>
      </c>
      <c r="BE37" s="54">
        <v>0</v>
      </c>
      <c r="BF37" s="116" t="str">
        <f t="shared" si="22"/>
        <v xml:space="preserve"> -</v>
      </c>
      <c r="BG37" s="277" t="str">
        <f t="shared" si="23"/>
        <v xml:space="preserve"> -</v>
      </c>
      <c r="BH37" s="240">
        <f t="shared" si="24"/>
        <v>0</v>
      </c>
      <c r="BI37" s="236">
        <f t="shared" si="25"/>
        <v>0</v>
      </c>
      <c r="BJ37" s="236">
        <f t="shared" si="26"/>
        <v>0</v>
      </c>
      <c r="BK37" s="381" t="str">
        <f t="shared" si="27"/>
        <v xml:space="preserve"> -</v>
      </c>
      <c r="BL37" s="277" t="str">
        <f t="shared" si="28"/>
        <v xml:space="preserve"> -</v>
      </c>
      <c r="BM37" s="451" t="s">
        <v>1223</v>
      </c>
      <c r="BN37" s="93" t="s">
        <v>1789</v>
      </c>
      <c r="BO37" s="96" t="s">
        <v>1956</v>
      </c>
    </row>
    <row r="38" spans="2:67" ht="30" customHeight="1" thickBot="1">
      <c r="B38" s="649"/>
      <c r="C38" s="646"/>
      <c r="D38" s="650"/>
      <c r="E38" s="689"/>
      <c r="F38" s="688"/>
      <c r="G38" s="593"/>
      <c r="H38" s="593"/>
      <c r="I38" s="590"/>
      <c r="J38" s="625"/>
      <c r="K38" s="617"/>
      <c r="L38" s="26" t="s">
        <v>813</v>
      </c>
      <c r="M38" s="979" t="s">
        <v>2052</v>
      </c>
      <c r="N38" s="26" t="s">
        <v>1863</v>
      </c>
      <c r="O38" s="62">
        <v>1</v>
      </c>
      <c r="P38" s="102">
        <v>1</v>
      </c>
      <c r="Q38" s="102">
        <v>1</v>
      </c>
      <c r="R38" s="318">
        <v>0.25</v>
      </c>
      <c r="S38" s="102">
        <v>1</v>
      </c>
      <c r="T38" s="318">
        <v>0.25</v>
      </c>
      <c r="U38" s="102">
        <v>1</v>
      </c>
      <c r="V38" s="319">
        <v>0.25</v>
      </c>
      <c r="W38" s="137">
        <v>1</v>
      </c>
      <c r="X38" s="320">
        <v>0.25</v>
      </c>
      <c r="Y38" s="232">
        <v>0.92</v>
      </c>
      <c r="Z38" s="102">
        <v>0.22</v>
      </c>
      <c r="AA38" s="102">
        <v>0</v>
      </c>
      <c r="AB38" s="67">
        <v>0</v>
      </c>
      <c r="AC38" s="245">
        <f t="shared" si="1"/>
        <v>0.92</v>
      </c>
      <c r="AD38" s="340">
        <f t="shared" si="2"/>
        <v>0.92</v>
      </c>
      <c r="AE38" s="246">
        <f t="shared" si="3"/>
        <v>0.22</v>
      </c>
      <c r="AF38" s="340">
        <f t="shared" si="4"/>
        <v>0.22</v>
      </c>
      <c r="AG38" s="246">
        <f t="shared" si="5"/>
        <v>0</v>
      </c>
      <c r="AH38" s="340">
        <f t="shared" si="6"/>
        <v>0</v>
      </c>
      <c r="AI38" s="246">
        <f t="shared" si="7"/>
        <v>0</v>
      </c>
      <c r="AJ38" s="340">
        <f t="shared" si="8"/>
        <v>0</v>
      </c>
      <c r="AK38" s="504">
        <f t="shared" si="31"/>
        <v>0.28500000000000003</v>
      </c>
      <c r="AL38" s="499">
        <f t="shared" si="10"/>
        <v>0.28500000000000003</v>
      </c>
      <c r="AM38" s="494">
        <f t="shared" si="11"/>
        <v>0.28500000000000003</v>
      </c>
      <c r="AN38" s="56">
        <v>2908600</v>
      </c>
      <c r="AO38" s="86">
        <v>2004515</v>
      </c>
      <c r="AP38" s="86">
        <v>0</v>
      </c>
      <c r="AQ38" s="137">
        <f t="shared" si="16"/>
        <v>0.68916832840541842</v>
      </c>
      <c r="AR38" s="284" t="str">
        <f t="shared" si="17"/>
        <v xml:space="preserve"> -</v>
      </c>
      <c r="AS38" s="56">
        <v>1660598.3940000001</v>
      </c>
      <c r="AT38" s="86">
        <v>454113</v>
      </c>
      <c r="AU38" s="86">
        <v>0</v>
      </c>
      <c r="AV38" s="137">
        <f t="shared" si="18"/>
        <v>0.27346347054217374</v>
      </c>
      <c r="AW38" s="284" t="str">
        <f t="shared" si="19"/>
        <v xml:space="preserve"> -</v>
      </c>
      <c r="AX38" s="57">
        <v>1372679</v>
      </c>
      <c r="AY38" s="86">
        <v>0</v>
      </c>
      <c r="AZ38" s="86">
        <v>0</v>
      </c>
      <c r="BA38" s="137">
        <f t="shared" si="20"/>
        <v>0</v>
      </c>
      <c r="BB38" s="284" t="str">
        <f t="shared" si="21"/>
        <v xml:space="preserve"> -</v>
      </c>
      <c r="BC38" s="56">
        <v>1036179</v>
      </c>
      <c r="BD38" s="86">
        <v>0</v>
      </c>
      <c r="BE38" s="86">
        <v>0</v>
      </c>
      <c r="BF38" s="137">
        <f t="shared" si="22"/>
        <v>0</v>
      </c>
      <c r="BG38" s="284" t="str">
        <f t="shared" si="23"/>
        <v xml:space="preserve"> -</v>
      </c>
      <c r="BH38" s="241">
        <f t="shared" si="24"/>
        <v>6978056.3940000003</v>
      </c>
      <c r="BI38" s="242">
        <f t="shared" si="25"/>
        <v>2458628</v>
      </c>
      <c r="BJ38" s="242">
        <f t="shared" si="26"/>
        <v>0</v>
      </c>
      <c r="BK38" s="382">
        <f t="shared" si="27"/>
        <v>0.35233707800269748</v>
      </c>
      <c r="BL38" s="284" t="str">
        <f t="shared" si="28"/>
        <v xml:space="preserve"> -</v>
      </c>
      <c r="BM38" s="453" t="s">
        <v>1502</v>
      </c>
      <c r="BN38" s="94" t="s">
        <v>1789</v>
      </c>
      <c r="BO38" s="97" t="s">
        <v>213</v>
      </c>
    </row>
    <row r="39" spans="2:67" ht="15" customHeight="1" thickBot="1">
      <c r="B39" s="649"/>
      <c r="C39" s="646"/>
      <c r="D39" s="10"/>
      <c r="E39" s="11"/>
      <c r="F39" s="76"/>
      <c r="G39" s="75"/>
      <c r="H39" s="75"/>
      <c r="I39" s="477"/>
      <c r="J39" s="147"/>
      <c r="K39" s="74"/>
      <c r="L39" s="76"/>
      <c r="M39" s="74"/>
      <c r="N39" s="76"/>
      <c r="O39" s="75"/>
      <c r="P39" s="261">
        <v>0</v>
      </c>
      <c r="Q39" s="261">
        <v>0</v>
      </c>
      <c r="R39" s="261">
        <f>+AVERAGE(R25:R38)</f>
        <v>6.9850355492083974E-2</v>
      </c>
      <c r="S39" s="261">
        <v>0</v>
      </c>
      <c r="T39" s="261">
        <f t="shared" ref="T39:X39" si="32">+AVERAGE(T25:T38)</f>
        <v>0.19179934276193547</v>
      </c>
      <c r="U39" s="261">
        <v>0</v>
      </c>
      <c r="V39" s="261">
        <f t="shared" si="32"/>
        <v>0.37500061424118186</v>
      </c>
      <c r="W39" s="261">
        <v>0</v>
      </c>
      <c r="X39" s="261">
        <f t="shared" si="32"/>
        <v>0.36334968750479868</v>
      </c>
      <c r="Y39" s="261"/>
      <c r="Z39" s="261"/>
      <c r="AA39" s="261"/>
      <c r="AB39" s="261"/>
      <c r="AC39" s="74"/>
      <c r="AD39" s="417">
        <f t="shared" ref="AD39:AJ39" si="33">+AVERAGE(AD25:AD38)</f>
        <v>0.78400000000000003</v>
      </c>
      <c r="AE39" s="417"/>
      <c r="AF39" s="417">
        <f t="shared" si="33"/>
        <v>0.13140000000000002</v>
      </c>
      <c r="AG39" s="417"/>
      <c r="AH39" s="417">
        <f t="shared" si="33"/>
        <v>0</v>
      </c>
      <c r="AI39" s="417"/>
      <c r="AJ39" s="417">
        <f t="shared" si="33"/>
        <v>0</v>
      </c>
      <c r="AK39" s="507"/>
      <c r="AL39" s="417">
        <f>+AVERAGE(AL25:AL38)</f>
        <v>8.8405468282120994E-2</v>
      </c>
      <c r="AM39" s="488"/>
      <c r="AN39" s="77"/>
      <c r="AO39" s="77"/>
      <c r="AP39" s="77"/>
      <c r="AQ39" s="77"/>
      <c r="AR39" s="77"/>
      <c r="AS39" s="77"/>
      <c r="AT39" s="77"/>
      <c r="AU39" s="77"/>
      <c r="AV39" s="77"/>
      <c r="AW39" s="77"/>
      <c r="AX39" s="77"/>
      <c r="AY39" s="77"/>
      <c r="AZ39" s="77"/>
      <c r="BA39" s="77"/>
      <c r="BB39" s="77"/>
      <c r="BC39" s="77"/>
      <c r="BD39" s="77"/>
      <c r="BE39" s="77"/>
      <c r="BF39" s="77"/>
      <c r="BG39" s="77"/>
      <c r="BH39" s="78"/>
      <c r="BI39" s="78"/>
      <c r="BJ39" s="78"/>
      <c r="BK39" s="78"/>
      <c r="BL39" s="78"/>
      <c r="BM39" s="458"/>
      <c r="BN39" s="11"/>
      <c r="BO39" s="83"/>
    </row>
    <row r="40" spans="2:67" ht="30" customHeight="1">
      <c r="B40" s="649"/>
      <c r="C40" s="646"/>
      <c r="D40" s="648">
        <f>+RESUMEN!J132</f>
        <v>0.21578730158730156</v>
      </c>
      <c r="E40" s="644" t="s">
        <v>842</v>
      </c>
      <c r="F40" s="690" t="s">
        <v>838</v>
      </c>
      <c r="G40" s="634">
        <v>0</v>
      </c>
      <c r="H40" s="634">
        <v>1000</v>
      </c>
      <c r="I40" s="661">
        <f>+H40-G40</f>
        <v>1000</v>
      </c>
      <c r="J40" s="624">
        <f>+RESUMEN!J133</f>
        <v>0.3259333333333333</v>
      </c>
      <c r="K40" s="616" t="s">
        <v>835</v>
      </c>
      <c r="L40" s="111" t="s">
        <v>822</v>
      </c>
      <c r="M40" s="225" t="s">
        <v>2053</v>
      </c>
      <c r="N40" s="111" t="s">
        <v>1864</v>
      </c>
      <c r="O40" s="33">
        <v>92</v>
      </c>
      <c r="P40" s="84">
        <v>1500</v>
      </c>
      <c r="Q40" s="84">
        <v>100</v>
      </c>
      <c r="R40" s="307">
        <f t="shared" si="12"/>
        <v>6.6666666666666666E-2</v>
      </c>
      <c r="S40" s="84">
        <v>250</v>
      </c>
      <c r="T40" s="307">
        <f t="shared" si="13"/>
        <v>0.16666666666666666</v>
      </c>
      <c r="U40" s="84">
        <v>575</v>
      </c>
      <c r="V40" s="309">
        <f t="shared" si="14"/>
        <v>0.38333333333333336</v>
      </c>
      <c r="W40" s="40">
        <v>575</v>
      </c>
      <c r="X40" s="316">
        <f t="shared" si="15"/>
        <v>0.38333333333333336</v>
      </c>
      <c r="Y40" s="46">
        <v>169</v>
      </c>
      <c r="Z40" s="84">
        <v>4</v>
      </c>
      <c r="AA40" s="84">
        <v>0</v>
      </c>
      <c r="AB40" s="63">
        <v>0</v>
      </c>
      <c r="AC40" s="243">
        <f t="shared" si="1"/>
        <v>1.69</v>
      </c>
      <c r="AD40" s="336">
        <f t="shared" si="2"/>
        <v>1</v>
      </c>
      <c r="AE40" s="244">
        <f t="shared" si="3"/>
        <v>1.6E-2</v>
      </c>
      <c r="AF40" s="336">
        <f t="shared" si="4"/>
        <v>1.6E-2</v>
      </c>
      <c r="AG40" s="244">
        <f t="shared" si="5"/>
        <v>0</v>
      </c>
      <c r="AH40" s="336">
        <f t="shared" si="6"/>
        <v>0</v>
      </c>
      <c r="AI40" s="244">
        <f t="shared" si="7"/>
        <v>0</v>
      </c>
      <c r="AJ40" s="336">
        <f t="shared" si="8"/>
        <v>0</v>
      </c>
      <c r="AK40" s="502">
        <f t="shared" si="9"/>
        <v>0.11533333333333333</v>
      </c>
      <c r="AL40" s="497">
        <f t="shared" si="10"/>
        <v>0.11533333333333333</v>
      </c>
      <c r="AM40" s="492">
        <f t="shared" si="11"/>
        <v>0.11533333333333333</v>
      </c>
      <c r="AN40" s="46">
        <v>0</v>
      </c>
      <c r="AO40" s="84">
        <v>0</v>
      </c>
      <c r="AP40" s="84">
        <v>0</v>
      </c>
      <c r="AQ40" s="135" t="str">
        <f t="shared" si="16"/>
        <v xml:space="preserve"> -</v>
      </c>
      <c r="AR40" s="283" t="str">
        <f t="shared" si="17"/>
        <v xml:space="preserve"> -</v>
      </c>
      <c r="AS40" s="46">
        <v>68000</v>
      </c>
      <c r="AT40" s="84">
        <v>58800</v>
      </c>
      <c r="AU40" s="84">
        <v>0</v>
      </c>
      <c r="AV40" s="135">
        <f t="shared" si="18"/>
        <v>0.86470588235294121</v>
      </c>
      <c r="AW40" s="283" t="str">
        <f t="shared" si="19"/>
        <v xml:space="preserve"> -</v>
      </c>
      <c r="AX40" s="47">
        <v>117000</v>
      </c>
      <c r="AY40" s="84">
        <v>0</v>
      </c>
      <c r="AZ40" s="84">
        <v>0</v>
      </c>
      <c r="BA40" s="135">
        <f t="shared" si="20"/>
        <v>0</v>
      </c>
      <c r="BB40" s="283" t="str">
        <f t="shared" si="21"/>
        <v xml:space="preserve"> -</v>
      </c>
      <c r="BC40" s="46">
        <v>123000</v>
      </c>
      <c r="BD40" s="84">
        <v>0</v>
      </c>
      <c r="BE40" s="84">
        <v>0</v>
      </c>
      <c r="BF40" s="135">
        <f t="shared" si="22"/>
        <v>0</v>
      </c>
      <c r="BG40" s="283" t="str">
        <f t="shared" si="23"/>
        <v xml:space="preserve"> -</v>
      </c>
      <c r="BH40" s="238">
        <f t="shared" si="24"/>
        <v>308000</v>
      </c>
      <c r="BI40" s="239">
        <f t="shared" si="25"/>
        <v>58800</v>
      </c>
      <c r="BJ40" s="239">
        <f t="shared" si="26"/>
        <v>0</v>
      </c>
      <c r="BK40" s="380">
        <f t="shared" si="27"/>
        <v>0.19090909090909092</v>
      </c>
      <c r="BL40" s="283" t="str">
        <f t="shared" si="28"/>
        <v xml:space="preserve"> -</v>
      </c>
      <c r="BM40" s="450" t="s">
        <v>1502</v>
      </c>
      <c r="BN40" s="92" t="s">
        <v>1789</v>
      </c>
      <c r="BO40" s="95" t="s">
        <v>213</v>
      </c>
    </row>
    <row r="41" spans="2:67" ht="30" customHeight="1">
      <c r="B41" s="649"/>
      <c r="C41" s="646"/>
      <c r="D41" s="649"/>
      <c r="E41" s="645"/>
      <c r="F41" s="687"/>
      <c r="G41" s="591"/>
      <c r="H41" s="591"/>
      <c r="I41" s="589"/>
      <c r="J41" s="622"/>
      <c r="K41" s="614"/>
      <c r="L41" s="110" t="s">
        <v>823</v>
      </c>
      <c r="M41" s="269">
        <v>0</v>
      </c>
      <c r="N41" s="110" t="s">
        <v>1865</v>
      </c>
      <c r="O41" s="34">
        <v>0</v>
      </c>
      <c r="P41" s="54">
        <v>1000</v>
      </c>
      <c r="Q41" s="54">
        <v>100</v>
      </c>
      <c r="R41" s="308">
        <f t="shared" si="12"/>
        <v>0.1</v>
      </c>
      <c r="S41" s="54">
        <v>180</v>
      </c>
      <c r="T41" s="308">
        <f t="shared" si="13"/>
        <v>0.18</v>
      </c>
      <c r="U41" s="54">
        <v>360</v>
      </c>
      <c r="V41" s="310">
        <f t="shared" si="14"/>
        <v>0.36</v>
      </c>
      <c r="W41" s="41">
        <v>360</v>
      </c>
      <c r="X41" s="317">
        <f t="shared" si="15"/>
        <v>0.36</v>
      </c>
      <c r="Y41" s="48">
        <v>132</v>
      </c>
      <c r="Z41" s="54">
        <v>49</v>
      </c>
      <c r="AA41" s="54">
        <v>0</v>
      </c>
      <c r="AB41" s="43">
        <v>0</v>
      </c>
      <c r="AC41" s="247">
        <f t="shared" si="1"/>
        <v>1.32</v>
      </c>
      <c r="AD41" s="337">
        <f t="shared" si="2"/>
        <v>1</v>
      </c>
      <c r="AE41" s="248">
        <f t="shared" si="3"/>
        <v>0.2722222222222222</v>
      </c>
      <c r="AF41" s="337">
        <f t="shared" si="4"/>
        <v>0.2722222222222222</v>
      </c>
      <c r="AG41" s="248">
        <f t="shared" si="5"/>
        <v>0</v>
      </c>
      <c r="AH41" s="337">
        <f t="shared" si="6"/>
        <v>0</v>
      </c>
      <c r="AI41" s="248">
        <f t="shared" si="7"/>
        <v>0</v>
      </c>
      <c r="AJ41" s="337">
        <f t="shared" si="8"/>
        <v>0</v>
      </c>
      <c r="AK41" s="503">
        <f t="shared" si="9"/>
        <v>0.18099999999999999</v>
      </c>
      <c r="AL41" s="498">
        <f t="shared" si="10"/>
        <v>0.18099999999999999</v>
      </c>
      <c r="AM41" s="493">
        <f t="shared" si="11"/>
        <v>0.18099999999999999</v>
      </c>
      <c r="AN41" s="48">
        <v>0</v>
      </c>
      <c r="AO41" s="54">
        <v>0</v>
      </c>
      <c r="AP41" s="54">
        <v>0</v>
      </c>
      <c r="AQ41" s="116" t="str">
        <f t="shared" si="16"/>
        <v xml:space="preserve"> -</v>
      </c>
      <c r="AR41" s="277" t="str">
        <f t="shared" si="17"/>
        <v xml:space="preserve"> -</v>
      </c>
      <c r="AS41" s="48">
        <v>30800</v>
      </c>
      <c r="AT41" s="54">
        <v>29400</v>
      </c>
      <c r="AU41" s="54">
        <v>0</v>
      </c>
      <c r="AV41" s="116">
        <f t="shared" si="18"/>
        <v>0.95454545454545459</v>
      </c>
      <c r="AW41" s="277" t="str">
        <f t="shared" si="19"/>
        <v xml:space="preserve"> -</v>
      </c>
      <c r="AX41" s="49">
        <v>56000</v>
      </c>
      <c r="AY41" s="54">
        <v>0</v>
      </c>
      <c r="AZ41" s="54">
        <v>0</v>
      </c>
      <c r="BA41" s="116">
        <f t="shared" si="20"/>
        <v>0</v>
      </c>
      <c r="BB41" s="277" t="str">
        <f t="shared" si="21"/>
        <v xml:space="preserve"> -</v>
      </c>
      <c r="BC41" s="48">
        <v>60000</v>
      </c>
      <c r="BD41" s="54">
        <v>0</v>
      </c>
      <c r="BE41" s="54">
        <v>0</v>
      </c>
      <c r="BF41" s="116">
        <f t="shared" si="22"/>
        <v>0</v>
      </c>
      <c r="BG41" s="277" t="str">
        <f t="shared" si="23"/>
        <v xml:space="preserve"> -</v>
      </c>
      <c r="BH41" s="240">
        <f t="shared" si="24"/>
        <v>146800</v>
      </c>
      <c r="BI41" s="236">
        <f t="shared" si="25"/>
        <v>29400</v>
      </c>
      <c r="BJ41" s="236">
        <f t="shared" si="26"/>
        <v>0</v>
      </c>
      <c r="BK41" s="381">
        <f t="shared" si="27"/>
        <v>0.20027247956403268</v>
      </c>
      <c r="BL41" s="277" t="str">
        <f t="shared" si="28"/>
        <v xml:space="preserve"> -</v>
      </c>
      <c r="BM41" s="451" t="s">
        <v>1502</v>
      </c>
      <c r="BN41" s="93" t="s">
        <v>1789</v>
      </c>
      <c r="BO41" s="96" t="s">
        <v>213</v>
      </c>
    </row>
    <row r="42" spans="2:67" ht="30" customHeight="1">
      <c r="B42" s="649"/>
      <c r="C42" s="646"/>
      <c r="D42" s="649"/>
      <c r="E42" s="645"/>
      <c r="F42" s="687"/>
      <c r="G42" s="591"/>
      <c r="H42" s="591"/>
      <c r="I42" s="589"/>
      <c r="J42" s="622"/>
      <c r="K42" s="614"/>
      <c r="L42" s="23" t="s">
        <v>824</v>
      </c>
      <c r="M42" s="123" t="s">
        <v>2040</v>
      </c>
      <c r="N42" s="23" t="s">
        <v>1866</v>
      </c>
      <c r="O42" s="34">
        <v>1</v>
      </c>
      <c r="P42" s="54">
        <v>1</v>
      </c>
      <c r="Q42" s="54">
        <v>0</v>
      </c>
      <c r="R42" s="308">
        <f t="shared" si="12"/>
        <v>0</v>
      </c>
      <c r="S42" s="54">
        <v>1</v>
      </c>
      <c r="T42" s="308">
        <v>0.33</v>
      </c>
      <c r="U42" s="54">
        <v>1</v>
      </c>
      <c r="V42" s="310">
        <v>0.33</v>
      </c>
      <c r="W42" s="41">
        <v>1</v>
      </c>
      <c r="X42" s="317">
        <v>0.34</v>
      </c>
      <c r="Y42" s="48">
        <v>0</v>
      </c>
      <c r="Z42" s="54">
        <v>1</v>
      </c>
      <c r="AA42" s="54">
        <v>0</v>
      </c>
      <c r="AB42" s="43">
        <v>0</v>
      </c>
      <c r="AC42" s="247" t="str">
        <f t="shared" si="1"/>
        <v xml:space="preserve"> -</v>
      </c>
      <c r="AD42" s="337" t="str">
        <f t="shared" si="2"/>
        <v xml:space="preserve"> -</v>
      </c>
      <c r="AE42" s="248">
        <f t="shared" si="3"/>
        <v>1</v>
      </c>
      <c r="AF42" s="337">
        <f t="shared" si="4"/>
        <v>1</v>
      </c>
      <c r="AG42" s="248">
        <f t="shared" si="5"/>
        <v>0</v>
      </c>
      <c r="AH42" s="337">
        <f t="shared" si="6"/>
        <v>0</v>
      </c>
      <c r="AI42" s="248">
        <f t="shared" si="7"/>
        <v>0</v>
      </c>
      <c r="AJ42" s="337">
        <f t="shared" si="8"/>
        <v>0</v>
      </c>
      <c r="AK42" s="503">
        <f>+AVERAGE(Z42:AB42)/P42</f>
        <v>0.33333333333333331</v>
      </c>
      <c r="AL42" s="498">
        <f t="shared" si="10"/>
        <v>0.33333333333333331</v>
      </c>
      <c r="AM42" s="493">
        <f t="shared" si="11"/>
        <v>0.33333333333333331</v>
      </c>
      <c r="AN42" s="48">
        <v>0</v>
      </c>
      <c r="AO42" s="54">
        <v>0</v>
      </c>
      <c r="AP42" s="54">
        <v>0</v>
      </c>
      <c r="AQ42" s="116" t="str">
        <f t="shared" si="16"/>
        <v xml:space="preserve"> -</v>
      </c>
      <c r="AR42" s="277" t="str">
        <f t="shared" si="17"/>
        <v xml:space="preserve"> -</v>
      </c>
      <c r="AS42" s="48">
        <v>0</v>
      </c>
      <c r="AT42" s="54">
        <v>0</v>
      </c>
      <c r="AU42" s="54">
        <v>0</v>
      </c>
      <c r="AV42" s="116" t="str">
        <f t="shared" si="18"/>
        <v xml:space="preserve"> -</v>
      </c>
      <c r="AW42" s="277" t="str">
        <f t="shared" si="19"/>
        <v xml:space="preserve"> -</v>
      </c>
      <c r="AX42" s="49">
        <v>0</v>
      </c>
      <c r="AY42" s="54">
        <v>0</v>
      </c>
      <c r="AZ42" s="54">
        <v>0</v>
      </c>
      <c r="BA42" s="116" t="str">
        <f t="shared" si="20"/>
        <v xml:space="preserve"> -</v>
      </c>
      <c r="BB42" s="277" t="str">
        <f t="shared" si="21"/>
        <v xml:space="preserve"> -</v>
      </c>
      <c r="BC42" s="48">
        <v>0</v>
      </c>
      <c r="BD42" s="54">
        <v>0</v>
      </c>
      <c r="BE42" s="54">
        <v>0</v>
      </c>
      <c r="BF42" s="116" t="str">
        <f t="shared" si="22"/>
        <v xml:space="preserve"> -</v>
      </c>
      <c r="BG42" s="277" t="str">
        <f t="shared" si="23"/>
        <v xml:space="preserve"> -</v>
      </c>
      <c r="BH42" s="240">
        <f t="shared" si="24"/>
        <v>0</v>
      </c>
      <c r="BI42" s="236">
        <f t="shared" si="25"/>
        <v>0</v>
      </c>
      <c r="BJ42" s="236">
        <f t="shared" si="26"/>
        <v>0</v>
      </c>
      <c r="BK42" s="381" t="str">
        <f t="shared" si="27"/>
        <v xml:space="preserve"> -</v>
      </c>
      <c r="BL42" s="277" t="str">
        <f t="shared" si="28"/>
        <v xml:space="preserve"> -</v>
      </c>
      <c r="BM42" s="451" t="s">
        <v>1502</v>
      </c>
      <c r="BN42" s="93" t="s">
        <v>1789</v>
      </c>
      <c r="BO42" s="96" t="s">
        <v>213</v>
      </c>
    </row>
    <row r="43" spans="2:67" ht="30" customHeight="1">
      <c r="B43" s="649"/>
      <c r="C43" s="646"/>
      <c r="D43" s="649"/>
      <c r="E43" s="645"/>
      <c r="F43" s="687"/>
      <c r="G43" s="591"/>
      <c r="H43" s="591"/>
      <c r="I43" s="589"/>
      <c r="J43" s="622"/>
      <c r="K43" s="614"/>
      <c r="L43" s="23" t="s">
        <v>843</v>
      </c>
      <c r="M43" s="123" t="s">
        <v>2040</v>
      </c>
      <c r="N43" s="23" t="s">
        <v>1867</v>
      </c>
      <c r="O43" s="34">
        <v>1</v>
      </c>
      <c r="P43" s="54">
        <v>1</v>
      </c>
      <c r="Q43" s="54">
        <v>1</v>
      </c>
      <c r="R43" s="308">
        <v>0.25</v>
      </c>
      <c r="S43" s="54">
        <v>1</v>
      </c>
      <c r="T43" s="308">
        <v>0.25</v>
      </c>
      <c r="U43" s="54">
        <v>1</v>
      </c>
      <c r="V43" s="310">
        <v>0.25</v>
      </c>
      <c r="W43" s="41">
        <v>1</v>
      </c>
      <c r="X43" s="317">
        <v>0.25</v>
      </c>
      <c r="Y43" s="48">
        <v>1</v>
      </c>
      <c r="Z43" s="54">
        <v>1</v>
      </c>
      <c r="AA43" s="54">
        <v>0</v>
      </c>
      <c r="AB43" s="43">
        <v>0</v>
      </c>
      <c r="AC43" s="247">
        <f t="shared" si="1"/>
        <v>1</v>
      </c>
      <c r="AD43" s="337">
        <f t="shared" si="2"/>
        <v>1</v>
      </c>
      <c r="AE43" s="248">
        <f t="shared" si="3"/>
        <v>1</v>
      </c>
      <c r="AF43" s="337">
        <f t="shared" si="4"/>
        <v>1</v>
      </c>
      <c r="AG43" s="248">
        <f t="shared" si="5"/>
        <v>0</v>
      </c>
      <c r="AH43" s="337">
        <f t="shared" si="6"/>
        <v>0</v>
      </c>
      <c r="AI43" s="248">
        <f t="shared" si="7"/>
        <v>0</v>
      </c>
      <c r="AJ43" s="337">
        <f t="shared" si="8"/>
        <v>0</v>
      </c>
      <c r="AK43" s="503">
        <f t="shared" ref="AK43:AK44" si="34">+AVERAGE(Y43:AB43)/P43</f>
        <v>0.5</v>
      </c>
      <c r="AL43" s="498">
        <f t="shared" si="10"/>
        <v>0.5</v>
      </c>
      <c r="AM43" s="493">
        <f t="shared" si="11"/>
        <v>0.5</v>
      </c>
      <c r="AN43" s="48">
        <v>0</v>
      </c>
      <c r="AO43" s="54">
        <v>0</v>
      </c>
      <c r="AP43" s="54">
        <v>0</v>
      </c>
      <c r="AQ43" s="116" t="str">
        <f t="shared" si="16"/>
        <v xml:space="preserve"> -</v>
      </c>
      <c r="AR43" s="277" t="str">
        <f t="shared" si="17"/>
        <v xml:space="preserve"> -</v>
      </c>
      <c r="AS43" s="48">
        <v>0</v>
      </c>
      <c r="AT43" s="54">
        <v>0</v>
      </c>
      <c r="AU43" s="54">
        <v>0</v>
      </c>
      <c r="AV43" s="116" t="str">
        <f t="shared" si="18"/>
        <v xml:space="preserve"> -</v>
      </c>
      <c r="AW43" s="277" t="str">
        <f t="shared" si="19"/>
        <v xml:space="preserve"> -</v>
      </c>
      <c r="AX43" s="49">
        <v>0</v>
      </c>
      <c r="AY43" s="54">
        <v>0</v>
      </c>
      <c r="AZ43" s="54">
        <v>0</v>
      </c>
      <c r="BA43" s="116" t="str">
        <f t="shared" si="20"/>
        <v xml:space="preserve"> -</v>
      </c>
      <c r="BB43" s="277" t="str">
        <f t="shared" si="21"/>
        <v xml:space="preserve"> -</v>
      </c>
      <c r="BC43" s="48">
        <v>0</v>
      </c>
      <c r="BD43" s="54">
        <v>0</v>
      </c>
      <c r="BE43" s="54">
        <v>0</v>
      </c>
      <c r="BF43" s="116" t="str">
        <f t="shared" si="22"/>
        <v xml:space="preserve"> -</v>
      </c>
      <c r="BG43" s="277" t="str">
        <f t="shared" si="23"/>
        <v xml:space="preserve"> -</v>
      </c>
      <c r="BH43" s="240">
        <f t="shared" si="24"/>
        <v>0</v>
      </c>
      <c r="BI43" s="236">
        <f t="shared" si="25"/>
        <v>0</v>
      </c>
      <c r="BJ43" s="236">
        <f t="shared" si="26"/>
        <v>0</v>
      </c>
      <c r="BK43" s="381" t="str">
        <f t="shared" si="27"/>
        <v xml:space="preserve"> -</v>
      </c>
      <c r="BL43" s="277" t="str">
        <f t="shared" si="28"/>
        <v xml:space="preserve"> -</v>
      </c>
      <c r="BM43" s="451" t="s">
        <v>1502</v>
      </c>
      <c r="BN43" s="93" t="s">
        <v>1789</v>
      </c>
      <c r="BO43" s="96" t="s">
        <v>213</v>
      </c>
    </row>
    <row r="44" spans="2:67" ht="30" customHeight="1" thickBot="1">
      <c r="B44" s="649"/>
      <c r="C44" s="646"/>
      <c r="D44" s="649"/>
      <c r="E44" s="645"/>
      <c r="F44" s="687"/>
      <c r="G44" s="591"/>
      <c r="H44" s="591"/>
      <c r="I44" s="589"/>
      <c r="J44" s="625"/>
      <c r="K44" s="617"/>
      <c r="L44" s="26" t="s">
        <v>825</v>
      </c>
      <c r="M44" s="131" t="s">
        <v>2040</v>
      </c>
      <c r="N44" s="26" t="s">
        <v>1868</v>
      </c>
      <c r="O44" s="39">
        <v>1</v>
      </c>
      <c r="P44" s="86">
        <v>1</v>
      </c>
      <c r="Q44" s="86">
        <v>1</v>
      </c>
      <c r="R44" s="318">
        <v>0.25</v>
      </c>
      <c r="S44" s="86">
        <v>1</v>
      </c>
      <c r="T44" s="318">
        <v>0.25</v>
      </c>
      <c r="U44" s="86">
        <v>1</v>
      </c>
      <c r="V44" s="319">
        <v>0.25</v>
      </c>
      <c r="W44" s="45">
        <v>1</v>
      </c>
      <c r="X44" s="320">
        <v>0.25</v>
      </c>
      <c r="Y44" s="56">
        <v>1</v>
      </c>
      <c r="Z44" s="86">
        <v>1</v>
      </c>
      <c r="AA44" s="86">
        <v>0</v>
      </c>
      <c r="AB44" s="64">
        <v>0</v>
      </c>
      <c r="AC44" s="245">
        <f t="shared" si="1"/>
        <v>1</v>
      </c>
      <c r="AD44" s="340">
        <f t="shared" si="2"/>
        <v>1</v>
      </c>
      <c r="AE44" s="246">
        <f t="shared" si="3"/>
        <v>1</v>
      </c>
      <c r="AF44" s="340">
        <f t="shared" si="4"/>
        <v>1</v>
      </c>
      <c r="AG44" s="246">
        <f t="shared" si="5"/>
        <v>0</v>
      </c>
      <c r="AH44" s="340">
        <f t="shared" si="6"/>
        <v>0</v>
      </c>
      <c r="AI44" s="246">
        <f t="shared" si="7"/>
        <v>0</v>
      </c>
      <c r="AJ44" s="340">
        <f t="shared" si="8"/>
        <v>0</v>
      </c>
      <c r="AK44" s="504">
        <f t="shared" si="34"/>
        <v>0.5</v>
      </c>
      <c r="AL44" s="499">
        <f t="shared" si="10"/>
        <v>0.5</v>
      </c>
      <c r="AM44" s="494">
        <f t="shared" si="11"/>
        <v>0.5</v>
      </c>
      <c r="AN44" s="303">
        <v>0</v>
      </c>
      <c r="AO44" s="304">
        <v>0</v>
      </c>
      <c r="AP44" s="304">
        <v>0</v>
      </c>
      <c r="AQ44" s="285" t="str">
        <f t="shared" si="16"/>
        <v xml:space="preserve"> -</v>
      </c>
      <c r="AR44" s="286" t="str">
        <f t="shared" si="17"/>
        <v xml:space="preserve"> -</v>
      </c>
      <c r="AS44" s="303">
        <v>0</v>
      </c>
      <c r="AT44" s="304">
        <v>0</v>
      </c>
      <c r="AU44" s="304">
        <v>0</v>
      </c>
      <c r="AV44" s="285" t="str">
        <f t="shared" si="18"/>
        <v xml:space="preserve"> -</v>
      </c>
      <c r="AW44" s="286" t="str">
        <f t="shared" si="19"/>
        <v xml:space="preserve"> -</v>
      </c>
      <c r="AX44" s="305">
        <v>0</v>
      </c>
      <c r="AY44" s="304">
        <v>0</v>
      </c>
      <c r="AZ44" s="304">
        <v>0</v>
      </c>
      <c r="BA44" s="285" t="str">
        <f t="shared" si="20"/>
        <v xml:space="preserve"> -</v>
      </c>
      <c r="BB44" s="286" t="str">
        <f t="shared" si="21"/>
        <v xml:space="preserve"> -</v>
      </c>
      <c r="BC44" s="303">
        <v>0</v>
      </c>
      <c r="BD44" s="304">
        <v>0</v>
      </c>
      <c r="BE44" s="304">
        <v>0</v>
      </c>
      <c r="BF44" s="285" t="str">
        <f t="shared" si="22"/>
        <v xml:space="preserve"> -</v>
      </c>
      <c r="BG44" s="286" t="str">
        <f t="shared" si="23"/>
        <v xml:space="preserve"> -</v>
      </c>
      <c r="BH44" s="388">
        <f t="shared" si="24"/>
        <v>0</v>
      </c>
      <c r="BI44" s="389">
        <f t="shared" si="25"/>
        <v>0</v>
      </c>
      <c r="BJ44" s="389">
        <f t="shared" si="26"/>
        <v>0</v>
      </c>
      <c r="BK44" s="390" t="str">
        <f t="shared" si="27"/>
        <v xml:space="preserve"> -</v>
      </c>
      <c r="BL44" s="286" t="str">
        <f t="shared" si="28"/>
        <v xml:space="preserve"> -</v>
      </c>
      <c r="BM44" s="452" t="s">
        <v>1502</v>
      </c>
      <c r="BN44" s="99" t="s">
        <v>1789</v>
      </c>
      <c r="BO44" s="100" t="s">
        <v>213</v>
      </c>
    </row>
    <row r="45" spans="2:67" ht="30" customHeight="1">
      <c r="B45" s="649"/>
      <c r="C45" s="646"/>
      <c r="D45" s="649"/>
      <c r="E45" s="645"/>
      <c r="F45" s="687" t="s">
        <v>839</v>
      </c>
      <c r="G45" s="658">
        <v>8.7999999999999995E-2</v>
      </c>
      <c r="H45" s="594">
        <v>0.08</v>
      </c>
      <c r="I45" s="592">
        <f>+H45</f>
        <v>0.08</v>
      </c>
      <c r="J45" s="621">
        <f>+RESUMEN!J134</f>
        <v>7.1428571428571425E-2</v>
      </c>
      <c r="K45" s="613" t="s">
        <v>836</v>
      </c>
      <c r="L45" s="24" t="s">
        <v>826</v>
      </c>
      <c r="M45" s="130">
        <v>0</v>
      </c>
      <c r="N45" s="24" t="s">
        <v>1869</v>
      </c>
      <c r="O45" s="35">
        <v>1500</v>
      </c>
      <c r="P45" s="53">
        <v>1700</v>
      </c>
      <c r="Q45" s="53">
        <v>0</v>
      </c>
      <c r="R45" s="314">
        <f t="shared" si="12"/>
        <v>0</v>
      </c>
      <c r="S45" s="53">
        <v>0</v>
      </c>
      <c r="T45" s="314">
        <f t="shared" si="13"/>
        <v>0</v>
      </c>
      <c r="U45" s="53">
        <v>850</v>
      </c>
      <c r="V45" s="315">
        <f t="shared" si="14"/>
        <v>0.5</v>
      </c>
      <c r="W45" s="42">
        <v>850</v>
      </c>
      <c r="X45" s="315">
        <f t="shared" si="15"/>
        <v>0.5</v>
      </c>
      <c r="Y45" s="46">
        <v>0</v>
      </c>
      <c r="Z45" s="84">
        <v>0</v>
      </c>
      <c r="AA45" s="84">
        <v>0</v>
      </c>
      <c r="AB45" s="63">
        <v>0</v>
      </c>
      <c r="AC45" s="341" t="str">
        <f t="shared" si="1"/>
        <v xml:space="preserve"> -</v>
      </c>
      <c r="AD45" s="342" t="str">
        <f t="shared" si="2"/>
        <v xml:space="preserve"> -</v>
      </c>
      <c r="AE45" s="343" t="str">
        <f t="shared" si="3"/>
        <v xml:space="preserve"> -</v>
      </c>
      <c r="AF45" s="342" t="str">
        <f t="shared" si="4"/>
        <v xml:space="preserve"> -</v>
      </c>
      <c r="AG45" s="343">
        <f t="shared" si="5"/>
        <v>0</v>
      </c>
      <c r="AH45" s="342">
        <f t="shared" si="6"/>
        <v>0</v>
      </c>
      <c r="AI45" s="343">
        <f t="shared" si="7"/>
        <v>0</v>
      </c>
      <c r="AJ45" s="342">
        <f t="shared" si="8"/>
        <v>0</v>
      </c>
      <c r="AK45" s="505">
        <f t="shared" si="9"/>
        <v>0</v>
      </c>
      <c r="AL45" s="500">
        <f t="shared" si="10"/>
        <v>0</v>
      </c>
      <c r="AM45" s="495">
        <f t="shared" si="11"/>
        <v>0</v>
      </c>
      <c r="AN45" s="55">
        <v>0</v>
      </c>
      <c r="AO45" s="53">
        <v>0</v>
      </c>
      <c r="AP45" s="53">
        <v>0</v>
      </c>
      <c r="AQ45" s="134" t="str">
        <f t="shared" si="16"/>
        <v xml:space="preserve"> -</v>
      </c>
      <c r="AR45" s="276" t="str">
        <f t="shared" si="17"/>
        <v xml:space="preserve"> -</v>
      </c>
      <c r="AS45" s="52">
        <v>0</v>
      </c>
      <c r="AT45" s="53">
        <v>0</v>
      </c>
      <c r="AU45" s="53">
        <v>0</v>
      </c>
      <c r="AV45" s="134" t="str">
        <f t="shared" si="18"/>
        <v xml:space="preserve"> -</v>
      </c>
      <c r="AW45" s="276" t="str">
        <f t="shared" si="19"/>
        <v xml:space="preserve"> -</v>
      </c>
      <c r="AX45" s="55">
        <v>34000</v>
      </c>
      <c r="AY45" s="53">
        <v>0</v>
      </c>
      <c r="AZ45" s="53">
        <v>0</v>
      </c>
      <c r="BA45" s="134">
        <f t="shared" si="20"/>
        <v>0</v>
      </c>
      <c r="BB45" s="276" t="str">
        <f t="shared" si="21"/>
        <v xml:space="preserve"> -</v>
      </c>
      <c r="BC45" s="52">
        <v>36000</v>
      </c>
      <c r="BD45" s="53">
        <v>0</v>
      </c>
      <c r="BE45" s="53">
        <v>0</v>
      </c>
      <c r="BF45" s="134">
        <f t="shared" si="22"/>
        <v>0</v>
      </c>
      <c r="BG45" s="276" t="str">
        <f t="shared" si="23"/>
        <v xml:space="preserve"> -</v>
      </c>
      <c r="BH45" s="278">
        <f t="shared" si="24"/>
        <v>70000</v>
      </c>
      <c r="BI45" s="279">
        <f t="shared" si="25"/>
        <v>0</v>
      </c>
      <c r="BJ45" s="279">
        <f t="shared" si="26"/>
        <v>0</v>
      </c>
      <c r="BK45" s="383">
        <f t="shared" si="27"/>
        <v>0</v>
      </c>
      <c r="BL45" s="276" t="str">
        <f t="shared" si="28"/>
        <v xml:space="preserve"> -</v>
      </c>
      <c r="BM45" s="450" t="s">
        <v>1502</v>
      </c>
      <c r="BN45" s="92" t="s">
        <v>1789</v>
      </c>
      <c r="BO45" s="95" t="s">
        <v>213</v>
      </c>
    </row>
    <row r="46" spans="2:67" ht="30" customHeight="1">
      <c r="B46" s="649"/>
      <c r="C46" s="646"/>
      <c r="D46" s="649"/>
      <c r="E46" s="645"/>
      <c r="F46" s="687"/>
      <c r="G46" s="658"/>
      <c r="H46" s="594"/>
      <c r="I46" s="592"/>
      <c r="J46" s="622"/>
      <c r="K46" s="614"/>
      <c r="L46" s="23" t="s">
        <v>827</v>
      </c>
      <c r="M46" s="123">
        <v>0</v>
      </c>
      <c r="N46" s="23" t="s">
        <v>1870</v>
      </c>
      <c r="O46" s="34">
        <v>0</v>
      </c>
      <c r="P46" s="54">
        <v>200</v>
      </c>
      <c r="Q46" s="54">
        <v>0</v>
      </c>
      <c r="R46" s="308">
        <f t="shared" si="12"/>
        <v>0</v>
      </c>
      <c r="S46" s="54">
        <v>0</v>
      </c>
      <c r="T46" s="308">
        <f t="shared" si="13"/>
        <v>0</v>
      </c>
      <c r="U46" s="54">
        <v>100</v>
      </c>
      <c r="V46" s="310">
        <f t="shared" si="14"/>
        <v>0.5</v>
      </c>
      <c r="W46" s="41">
        <v>100</v>
      </c>
      <c r="X46" s="310">
        <f t="shared" si="15"/>
        <v>0.5</v>
      </c>
      <c r="Y46" s="48">
        <v>0</v>
      </c>
      <c r="Z46" s="54">
        <v>0</v>
      </c>
      <c r="AA46" s="54">
        <v>0</v>
      </c>
      <c r="AB46" s="43">
        <v>0</v>
      </c>
      <c r="AC46" s="247" t="str">
        <f t="shared" si="1"/>
        <v xml:space="preserve"> -</v>
      </c>
      <c r="AD46" s="337" t="str">
        <f t="shared" si="2"/>
        <v xml:space="preserve"> -</v>
      </c>
      <c r="AE46" s="248" t="str">
        <f t="shared" si="3"/>
        <v xml:space="preserve"> -</v>
      </c>
      <c r="AF46" s="337" t="str">
        <f t="shared" si="4"/>
        <v xml:space="preserve"> -</v>
      </c>
      <c r="AG46" s="248">
        <f t="shared" si="5"/>
        <v>0</v>
      </c>
      <c r="AH46" s="337">
        <f t="shared" si="6"/>
        <v>0</v>
      </c>
      <c r="AI46" s="248">
        <f t="shared" si="7"/>
        <v>0</v>
      </c>
      <c r="AJ46" s="337">
        <f t="shared" si="8"/>
        <v>0</v>
      </c>
      <c r="AK46" s="503">
        <f t="shared" si="9"/>
        <v>0</v>
      </c>
      <c r="AL46" s="498">
        <f t="shared" si="10"/>
        <v>0</v>
      </c>
      <c r="AM46" s="493">
        <f t="shared" si="11"/>
        <v>0</v>
      </c>
      <c r="AN46" s="49">
        <v>0</v>
      </c>
      <c r="AO46" s="54">
        <v>0</v>
      </c>
      <c r="AP46" s="54">
        <v>0</v>
      </c>
      <c r="AQ46" s="116" t="str">
        <f t="shared" si="16"/>
        <v xml:space="preserve"> -</v>
      </c>
      <c r="AR46" s="277" t="str">
        <f t="shared" si="17"/>
        <v xml:space="preserve"> -</v>
      </c>
      <c r="AS46" s="48">
        <v>0</v>
      </c>
      <c r="AT46" s="54">
        <v>0</v>
      </c>
      <c r="AU46" s="54">
        <v>0</v>
      </c>
      <c r="AV46" s="116" t="str">
        <f t="shared" si="18"/>
        <v xml:space="preserve"> -</v>
      </c>
      <c r="AW46" s="277" t="str">
        <f t="shared" si="19"/>
        <v xml:space="preserve"> -</v>
      </c>
      <c r="AX46" s="49">
        <v>24000</v>
      </c>
      <c r="AY46" s="54">
        <v>0</v>
      </c>
      <c r="AZ46" s="54">
        <v>0</v>
      </c>
      <c r="BA46" s="116">
        <f t="shared" si="20"/>
        <v>0</v>
      </c>
      <c r="BB46" s="277" t="str">
        <f t="shared" si="21"/>
        <v xml:space="preserve"> -</v>
      </c>
      <c r="BC46" s="48">
        <v>26000</v>
      </c>
      <c r="BD46" s="54">
        <v>0</v>
      </c>
      <c r="BE46" s="54">
        <v>0</v>
      </c>
      <c r="BF46" s="116">
        <f t="shared" si="22"/>
        <v>0</v>
      </c>
      <c r="BG46" s="277" t="str">
        <f t="shared" si="23"/>
        <v xml:space="preserve"> -</v>
      </c>
      <c r="BH46" s="240">
        <f t="shared" si="24"/>
        <v>50000</v>
      </c>
      <c r="BI46" s="236">
        <f t="shared" si="25"/>
        <v>0</v>
      </c>
      <c r="BJ46" s="236">
        <f t="shared" si="26"/>
        <v>0</v>
      </c>
      <c r="BK46" s="381">
        <f t="shared" si="27"/>
        <v>0</v>
      </c>
      <c r="BL46" s="277" t="str">
        <f t="shared" si="28"/>
        <v xml:space="preserve"> -</v>
      </c>
      <c r="BM46" s="451" t="s">
        <v>1502</v>
      </c>
      <c r="BN46" s="93" t="s">
        <v>1789</v>
      </c>
      <c r="BO46" s="96" t="s">
        <v>213</v>
      </c>
    </row>
    <row r="47" spans="2:67" ht="30" customHeight="1">
      <c r="B47" s="649"/>
      <c r="C47" s="646"/>
      <c r="D47" s="649"/>
      <c r="E47" s="645"/>
      <c r="F47" s="687"/>
      <c r="G47" s="658"/>
      <c r="H47" s="594"/>
      <c r="I47" s="592"/>
      <c r="J47" s="622"/>
      <c r="K47" s="614"/>
      <c r="L47" s="23" t="s">
        <v>828</v>
      </c>
      <c r="M47" s="123" t="s">
        <v>2040</v>
      </c>
      <c r="N47" s="23" t="s">
        <v>1871</v>
      </c>
      <c r="O47" s="34">
        <v>1</v>
      </c>
      <c r="P47" s="54">
        <v>1</v>
      </c>
      <c r="Q47" s="54">
        <v>1</v>
      </c>
      <c r="R47" s="308">
        <v>0.25</v>
      </c>
      <c r="S47" s="54">
        <v>1</v>
      </c>
      <c r="T47" s="308">
        <v>0.25</v>
      </c>
      <c r="U47" s="54">
        <v>1</v>
      </c>
      <c r="V47" s="310">
        <v>0.25</v>
      </c>
      <c r="W47" s="41">
        <v>1</v>
      </c>
      <c r="X47" s="310">
        <v>0.25</v>
      </c>
      <c r="Y47" s="48">
        <v>1</v>
      </c>
      <c r="Z47" s="54">
        <v>1</v>
      </c>
      <c r="AA47" s="54">
        <v>0</v>
      </c>
      <c r="AB47" s="43">
        <v>0</v>
      </c>
      <c r="AC47" s="247">
        <f t="shared" si="1"/>
        <v>1</v>
      </c>
      <c r="AD47" s="337">
        <f t="shared" si="2"/>
        <v>1</v>
      </c>
      <c r="AE47" s="248">
        <f t="shared" si="3"/>
        <v>1</v>
      </c>
      <c r="AF47" s="337">
        <f t="shared" si="4"/>
        <v>1</v>
      </c>
      <c r="AG47" s="248">
        <f t="shared" si="5"/>
        <v>0</v>
      </c>
      <c r="AH47" s="337">
        <f t="shared" si="6"/>
        <v>0</v>
      </c>
      <c r="AI47" s="248">
        <f t="shared" si="7"/>
        <v>0</v>
      </c>
      <c r="AJ47" s="337">
        <f t="shared" si="8"/>
        <v>0</v>
      </c>
      <c r="AK47" s="503">
        <f t="shared" ref="AK47" si="35">+AVERAGE(Y47:AB47)/P47</f>
        <v>0.5</v>
      </c>
      <c r="AL47" s="498">
        <f t="shared" si="10"/>
        <v>0.5</v>
      </c>
      <c r="AM47" s="493">
        <f t="shared" si="11"/>
        <v>0.5</v>
      </c>
      <c r="AN47" s="49">
        <v>0</v>
      </c>
      <c r="AO47" s="54">
        <v>0</v>
      </c>
      <c r="AP47" s="54">
        <v>0</v>
      </c>
      <c r="AQ47" s="116" t="str">
        <f t="shared" si="16"/>
        <v xml:space="preserve"> -</v>
      </c>
      <c r="AR47" s="277" t="str">
        <f t="shared" si="17"/>
        <v xml:space="preserve"> -</v>
      </c>
      <c r="AS47" s="48">
        <v>0</v>
      </c>
      <c r="AT47" s="54">
        <v>0</v>
      </c>
      <c r="AU47" s="54">
        <v>0</v>
      </c>
      <c r="AV47" s="116" t="str">
        <f t="shared" si="18"/>
        <v xml:space="preserve"> -</v>
      </c>
      <c r="AW47" s="277" t="str">
        <f t="shared" si="19"/>
        <v xml:space="preserve"> -</v>
      </c>
      <c r="AX47" s="49">
        <v>0</v>
      </c>
      <c r="AY47" s="54">
        <v>0</v>
      </c>
      <c r="AZ47" s="54">
        <v>0</v>
      </c>
      <c r="BA47" s="116" t="str">
        <f t="shared" si="20"/>
        <v xml:space="preserve"> -</v>
      </c>
      <c r="BB47" s="277" t="str">
        <f t="shared" si="21"/>
        <v xml:space="preserve"> -</v>
      </c>
      <c r="BC47" s="48">
        <v>0</v>
      </c>
      <c r="BD47" s="54">
        <v>0</v>
      </c>
      <c r="BE47" s="54">
        <v>0</v>
      </c>
      <c r="BF47" s="116" t="str">
        <f t="shared" si="22"/>
        <v xml:space="preserve"> -</v>
      </c>
      <c r="BG47" s="277" t="str">
        <f t="shared" si="23"/>
        <v xml:space="preserve"> -</v>
      </c>
      <c r="BH47" s="240">
        <f t="shared" si="24"/>
        <v>0</v>
      </c>
      <c r="BI47" s="236">
        <f t="shared" si="25"/>
        <v>0</v>
      </c>
      <c r="BJ47" s="236">
        <f t="shared" si="26"/>
        <v>0</v>
      </c>
      <c r="BK47" s="381" t="str">
        <f t="shared" si="27"/>
        <v xml:space="preserve"> -</v>
      </c>
      <c r="BL47" s="277" t="str">
        <f t="shared" si="28"/>
        <v xml:space="preserve"> -</v>
      </c>
      <c r="BM47" s="451" t="s">
        <v>1502</v>
      </c>
      <c r="BN47" s="93" t="s">
        <v>1789</v>
      </c>
      <c r="BO47" s="96" t="s">
        <v>213</v>
      </c>
    </row>
    <row r="48" spans="2:67" ht="45.75" customHeight="1">
      <c r="B48" s="649"/>
      <c r="C48" s="646"/>
      <c r="D48" s="649"/>
      <c r="E48" s="645"/>
      <c r="F48" s="687"/>
      <c r="G48" s="658"/>
      <c r="H48" s="594"/>
      <c r="I48" s="592"/>
      <c r="J48" s="622"/>
      <c r="K48" s="614"/>
      <c r="L48" s="23" t="s">
        <v>829</v>
      </c>
      <c r="M48" s="123">
        <v>0</v>
      </c>
      <c r="N48" s="23" t="s">
        <v>1872</v>
      </c>
      <c r="O48" s="34">
        <v>0</v>
      </c>
      <c r="P48" s="54">
        <v>100</v>
      </c>
      <c r="Q48" s="54">
        <v>0</v>
      </c>
      <c r="R48" s="308">
        <f t="shared" si="12"/>
        <v>0</v>
      </c>
      <c r="S48" s="54">
        <v>0</v>
      </c>
      <c r="T48" s="308">
        <f t="shared" si="13"/>
        <v>0</v>
      </c>
      <c r="U48" s="54">
        <v>50</v>
      </c>
      <c r="V48" s="310">
        <f t="shared" si="14"/>
        <v>0.5</v>
      </c>
      <c r="W48" s="41">
        <v>50</v>
      </c>
      <c r="X48" s="310">
        <f t="shared" si="15"/>
        <v>0.5</v>
      </c>
      <c r="Y48" s="48">
        <v>0</v>
      </c>
      <c r="Z48" s="54">
        <v>0</v>
      </c>
      <c r="AA48" s="54">
        <v>0</v>
      </c>
      <c r="AB48" s="43">
        <v>0</v>
      </c>
      <c r="AC48" s="247" t="str">
        <f t="shared" si="1"/>
        <v xml:space="preserve"> -</v>
      </c>
      <c r="AD48" s="337" t="str">
        <f t="shared" si="2"/>
        <v xml:space="preserve"> -</v>
      </c>
      <c r="AE48" s="248" t="str">
        <f t="shared" si="3"/>
        <v xml:space="preserve"> -</v>
      </c>
      <c r="AF48" s="337" t="str">
        <f t="shared" si="4"/>
        <v xml:space="preserve"> -</v>
      </c>
      <c r="AG48" s="248">
        <f t="shared" si="5"/>
        <v>0</v>
      </c>
      <c r="AH48" s="337">
        <f t="shared" si="6"/>
        <v>0</v>
      </c>
      <c r="AI48" s="248">
        <f t="shared" si="7"/>
        <v>0</v>
      </c>
      <c r="AJ48" s="337">
        <f t="shared" si="8"/>
        <v>0</v>
      </c>
      <c r="AK48" s="503">
        <f t="shared" si="9"/>
        <v>0</v>
      </c>
      <c r="AL48" s="498">
        <f t="shared" si="10"/>
        <v>0</v>
      </c>
      <c r="AM48" s="493">
        <f t="shared" si="11"/>
        <v>0</v>
      </c>
      <c r="AN48" s="49">
        <v>0</v>
      </c>
      <c r="AO48" s="54">
        <v>0</v>
      </c>
      <c r="AP48" s="54">
        <v>0</v>
      </c>
      <c r="AQ48" s="116" t="str">
        <f t="shared" si="16"/>
        <v xml:space="preserve"> -</v>
      </c>
      <c r="AR48" s="277" t="str">
        <f t="shared" si="17"/>
        <v xml:space="preserve"> -</v>
      </c>
      <c r="AS48" s="48">
        <v>0</v>
      </c>
      <c r="AT48" s="54">
        <v>0</v>
      </c>
      <c r="AU48" s="54">
        <v>0</v>
      </c>
      <c r="AV48" s="116" t="str">
        <f t="shared" si="18"/>
        <v xml:space="preserve"> -</v>
      </c>
      <c r="AW48" s="277" t="str">
        <f t="shared" si="19"/>
        <v xml:space="preserve"> -</v>
      </c>
      <c r="AX48" s="49">
        <v>330938</v>
      </c>
      <c r="AY48" s="54">
        <v>0</v>
      </c>
      <c r="AZ48" s="54">
        <v>0</v>
      </c>
      <c r="BA48" s="116">
        <f t="shared" si="20"/>
        <v>0</v>
      </c>
      <c r="BB48" s="277" t="str">
        <f t="shared" si="21"/>
        <v xml:space="preserve"> -</v>
      </c>
      <c r="BC48" s="48">
        <v>523985</v>
      </c>
      <c r="BD48" s="54">
        <v>0</v>
      </c>
      <c r="BE48" s="54">
        <v>0</v>
      </c>
      <c r="BF48" s="116">
        <f t="shared" si="22"/>
        <v>0</v>
      </c>
      <c r="BG48" s="277" t="str">
        <f t="shared" si="23"/>
        <v xml:space="preserve"> -</v>
      </c>
      <c r="BH48" s="240">
        <f t="shared" si="24"/>
        <v>854923</v>
      </c>
      <c r="BI48" s="236">
        <f t="shared" si="25"/>
        <v>0</v>
      </c>
      <c r="BJ48" s="236">
        <f t="shared" si="26"/>
        <v>0</v>
      </c>
      <c r="BK48" s="381">
        <f t="shared" si="27"/>
        <v>0</v>
      </c>
      <c r="BL48" s="277" t="str">
        <f t="shared" si="28"/>
        <v xml:space="preserve"> -</v>
      </c>
      <c r="BM48" s="451" t="s">
        <v>1498</v>
      </c>
      <c r="BN48" s="93" t="s">
        <v>1789</v>
      </c>
      <c r="BO48" s="96" t="s">
        <v>213</v>
      </c>
    </row>
    <row r="49" spans="2:67" ht="45.75" customHeight="1">
      <c r="B49" s="649"/>
      <c r="C49" s="646"/>
      <c r="D49" s="649"/>
      <c r="E49" s="645"/>
      <c r="F49" s="687"/>
      <c r="G49" s="658"/>
      <c r="H49" s="594"/>
      <c r="I49" s="592"/>
      <c r="J49" s="622"/>
      <c r="K49" s="614"/>
      <c r="L49" s="23" t="s">
        <v>830</v>
      </c>
      <c r="M49" s="123">
        <v>0</v>
      </c>
      <c r="N49" s="23" t="s">
        <v>1873</v>
      </c>
      <c r="O49" s="34">
        <v>0</v>
      </c>
      <c r="P49" s="54">
        <v>1000</v>
      </c>
      <c r="Q49" s="54">
        <v>0</v>
      </c>
      <c r="R49" s="308">
        <f t="shared" si="12"/>
        <v>0</v>
      </c>
      <c r="S49" s="54">
        <v>0</v>
      </c>
      <c r="T49" s="308">
        <f t="shared" si="13"/>
        <v>0</v>
      </c>
      <c r="U49" s="54">
        <v>500</v>
      </c>
      <c r="V49" s="310">
        <f t="shared" si="14"/>
        <v>0.5</v>
      </c>
      <c r="W49" s="41">
        <v>500</v>
      </c>
      <c r="X49" s="310">
        <f t="shared" si="15"/>
        <v>0.5</v>
      </c>
      <c r="Y49" s="48">
        <v>0</v>
      </c>
      <c r="Z49" s="54">
        <v>0</v>
      </c>
      <c r="AA49" s="54">
        <v>0</v>
      </c>
      <c r="AB49" s="43">
        <v>0</v>
      </c>
      <c r="AC49" s="247" t="str">
        <f t="shared" si="1"/>
        <v xml:space="preserve"> -</v>
      </c>
      <c r="AD49" s="337" t="str">
        <f t="shared" si="2"/>
        <v xml:space="preserve"> -</v>
      </c>
      <c r="AE49" s="248" t="str">
        <f t="shared" si="3"/>
        <v xml:space="preserve"> -</v>
      </c>
      <c r="AF49" s="337" t="str">
        <f t="shared" si="4"/>
        <v xml:space="preserve"> -</v>
      </c>
      <c r="AG49" s="248">
        <f t="shared" si="5"/>
        <v>0</v>
      </c>
      <c r="AH49" s="337">
        <f t="shared" si="6"/>
        <v>0</v>
      </c>
      <c r="AI49" s="248">
        <f t="shared" si="7"/>
        <v>0</v>
      </c>
      <c r="AJ49" s="337">
        <f t="shared" si="8"/>
        <v>0</v>
      </c>
      <c r="AK49" s="503">
        <f t="shared" si="9"/>
        <v>0</v>
      </c>
      <c r="AL49" s="498">
        <f t="shared" si="10"/>
        <v>0</v>
      </c>
      <c r="AM49" s="493">
        <f t="shared" si="11"/>
        <v>0</v>
      </c>
      <c r="AN49" s="49">
        <v>0</v>
      </c>
      <c r="AO49" s="54">
        <v>0</v>
      </c>
      <c r="AP49" s="54">
        <v>0</v>
      </c>
      <c r="AQ49" s="116" t="str">
        <f t="shared" si="16"/>
        <v xml:space="preserve"> -</v>
      </c>
      <c r="AR49" s="277" t="str">
        <f t="shared" si="17"/>
        <v xml:space="preserve"> -</v>
      </c>
      <c r="AS49" s="48">
        <v>0</v>
      </c>
      <c r="AT49" s="54">
        <v>0</v>
      </c>
      <c r="AU49" s="54">
        <v>0</v>
      </c>
      <c r="AV49" s="116" t="str">
        <f t="shared" si="18"/>
        <v xml:space="preserve"> -</v>
      </c>
      <c r="AW49" s="277" t="str">
        <f t="shared" si="19"/>
        <v xml:space="preserve"> -</v>
      </c>
      <c r="AX49" s="49">
        <v>662566</v>
      </c>
      <c r="AY49" s="54">
        <v>0</v>
      </c>
      <c r="AZ49" s="54">
        <v>0</v>
      </c>
      <c r="BA49" s="116">
        <f t="shared" si="20"/>
        <v>0</v>
      </c>
      <c r="BB49" s="277" t="str">
        <f t="shared" si="21"/>
        <v xml:space="preserve"> -</v>
      </c>
      <c r="BC49" s="48">
        <v>1068999</v>
      </c>
      <c r="BD49" s="54">
        <v>0</v>
      </c>
      <c r="BE49" s="54">
        <v>0</v>
      </c>
      <c r="BF49" s="116">
        <f t="shared" si="22"/>
        <v>0</v>
      </c>
      <c r="BG49" s="277" t="str">
        <f t="shared" si="23"/>
        <v xml:space="preserve"> -</v>
      </c>
      <c r="BH49" s="240">
        <f t="shared" si="24"/>
        <v>1731565</v>
      </c>
      <c r="BI49" s="236">
        <f t="shared" si="25"/>
        <v>0</v>
      </c>
      <c r="BJ49" s="236">
        <f t="shared" si="26"/>
        <v>0</v>
      </c>
      <c r="BK49" s="381">
        <f t="shared" si="27"/>
        <v>0</v>
      </c>
      <c r="BL49" s="277" t="str">
        <f t="shared" si="28"/>
        <v xml:space="preserve"> -</v>
      </c>
      <c r="BM49" s="451" t="s">
        <v>1498</v>
      </c>
      <c r="BN49" s="93" t="s">
        <v>1789</v>
      </c>
      <c r="BO49" s="96" t="s">
        <v>213</v>
      </c>
    </row>
    <row r="50" spans="2:67" ht="45.75" customHeight="1">
      <c r="B50" s="649"/>
      <c r="C50" s="646"/>
      <c r="D50" s="649"/>
      <c r="E50" s="645"/>
      <c r="F50" s="687" t="s">
        <v>840</v>
      </c>
      <c r="G50" s="591">
        <v>0</v>
      </c>
      <c r="H50" s="591">
        <v>200</v>
      </c>
      <c r="I50" s="589">
        <f>+H50-G50</f>
        <v>200</v>
      </c>
      <c r="J50" s="622"/>
      <c r="K50" s="614"/>
      <c r="L50" s="23" t="s">
        <v>831</v>
      </c>
      <c r="M50" s="123">
        <v>0</v>
      </c>
      <c r="N50" s="23" t="s">
        <v>1874</v>
      </c>
      <c r="O50" s="34">
        <v>0</v>
      </c>
      <c r="P50" s="54">
        <v>400</v>
      </c>
      <c r="Q50" s="54">
        <v>0</v>
      </c>
      <c r="R50" s="308">
        <f t="shared" si="12"/>
        <v>0</v>
      </c>
      <c r="S50" s="54">
        <v>0</v>
      </c>
      <c r="T50" s="308">
        <f t="shared" si="13"/>
        <v>0</v>
      </c>
      <c r="U50" s="54">
        <v>200</v>
      </c>
      <c r="V50" s="310">
        <f t="shared" si="14"/>
        <v>0.5</v>
      </c>
      <c r="W50" s="41">
        <v>200</v>
      </c>
      <c r="X50" s="310">
        <f t="shared" si="15"/>
        <v>0.5</v>
      </c>
      <c r="Y50" s="48">
        <v>0</v>
      </c>
      <c r="Z50" s="54">
        <v>0</v>
      </c>
      <c r="AA50" s="54">
        <v>0</v>
      </c>
      <c r="AB50" s="43">
        <v>0</v>
      </c>
      <c r="AC50" s="247" t="str">
        <f t="shared" si="1"/>
        <v xml:space="preserve"> -</v>
      </c>
      <c r="AD50" s="337" t="str">
        <f t="shared" si="2"/>
        <v xml:space="preserve"> -</v>
      </c>
      <c r="AE50" s="248" t="str">
        <f t="shared" si="3"/>
        <v xml:space="preserve"> -</v>
      </c>
      <c r="AF50" s="337" t="str">
        <f t="shared" si="4"/>
        <v xml:space="preserve"> -</v>
      </c>
      <c r="AG50" s="248">
        <f t="shared" si="5"/>
        <v>0</v>
      </c>
      <c r="AH50" s="337">
        <f t="shared" si="6"/>
        <v>0</v>
      </c>
      <c r="AI50" s="248">
        <f t="shared" si="7"/>
        <v>0</v>
      </c>
      <c r="AJ50" s="337">
        <f t="shared" si="8"/>
        <v>0</v>
      </c>
      <c r="AK50" s="503">
        <f t="shared" si="9"/>
        <v>0</v>
      </c>
      <c r="AL50" s="498">
        <f t="shared" si="10"/>
        <v>0</v>
      </c>
      <c r="AM50" s="493">
        <f t="shared" si="11"/>
        <v>0</v>
      </c>
      <c r="AN50" s="49">
        <v>0</v>
      </c>
      <c r="AO50" s="54">
        <v>0</v>
      </c>
      <c r="AP50" s="54">
        <v>0</v>
      </c>
      <c r="AQ50" s="116" t="str">
        <f t="shared" si="16"/>
        <v xml:space="preserve"> -</v>
      </c>
      <c r="AR50" s="277" t="str">
        <f t="shared" si="17"/>
        <v xml:space="preserve"> -</v>
      </c>
      <c r="AS50" s="48">
        <v>0</v>
      </c>
      <c r="AT50" s="54">
        <v>0</v>
      </c>
      <c r="AU50" s="54">
        <v>0</v>
      </c>
      <c r="AV50" s="116" t="str">
        <f t="shared" si="18"/>
        <v xml:space="preserve"> -</v>
      </c>
      <c r="AW50" s="277" t="str">
        <f t="shared" si="19"/>
        <v xml:space="preserve"> -</v>
      </c>
      <c r="AX50" s="49">
        <v>579590</v>
      </c>
      <c r="AY50" s="54">
        <v>0</v>
      </c>
      <c r="AZ50" s="54">
        <v>0</v>
      </c>
      <c r="BA50" s="116">
        <f t="shared" si="20"/>
        <v>0</v>
      </c>
      <c r="BB50" s="277" t="str">
        <f t="shared" si="21"/>
        <v xml:space="preserve"> -</v>
      </c>
      <c r="BC50" s="48">
        <v>935524</v>
      </c>
      <c r="BD50" s="54">
        <v>0</v>
      </c>
      <c r="BE50" s="54">
        <v>0</v>
      </c>
      <c r="BF50" s="116">
        <f t="shared" si="22"/>
        <v>0</v>
      </c>
      <c r="BG50" s="277" t="str">
        <f t="shared" si="23"/>
        <v xml:space="preserve"> -</v>
      </c>
      <c r="BH50" s="240">
        <f t="shared" si="24"/>
        <v>1515114</v>
      </c>
      <c r="BI50" s="236">
        <f t="shared" si="25"/>
        <v>0</v>
      </c>
      <c r="BJ50" s="236">
        <f t="shared" si="26"/>
        <v>0</v>
      </c>
      <c r="BK50" s="381">
        <f t="shared" si="27"/>
        <v>0</v>
      </c>
      <c r="BL50" s="277" t="str">
        <f t="shared" si="28"/>
        <v xml:space="preserve"> -</v>
      </c>
      <c r="BM50" s="451" t="s">
        <v>1498</v>
      </c>
      <c r="BN50" s="93" t="s">
        <v>1789</v>
      </c>
      <c r="BO50" s="96" t="s">
        <v>213</v>
      </c>
    </row>
    <row r="51" spans="2:67" ht="45.75" customHeight="1" thickBot="1">
      <c r="B51" s="649"/>
      <c r="C51" s="646"/>
      <c r="D51" s="649"/>
      <c r="E51" s="645"/>
      <c r="F51" s="687"/>
      <c r="G51" s="591"/>
      <c r="H51" s="591"/>
      <c r="I51" s="589"/>
      <c r="J51" s="623"/>
      <c r="K51" s="615"/>
      <c r="L51" s="25" t="s">
        <v>832</v>
      </c>
      <c r="M51" s="126">
        <v>0</v>
      </c>
      <c r="N51" s="25" t="s">
        <v>1875</v>
      </c>
      <c r="O51" s="38">
        <v>0</v>
      </c>
      <c r="P51" s="98">
        <v>1500</v>
      </c>
      <c r="Q51" s="98">
        <v>0</v>
      </c>
      <c r="R51" s="311">
        <f t="shared" si="12"/>
        <v>0</v>
      </c>
      <c r="S51" s="98">
        <v>0</v>
      </c>
      <c r="T51" s="311">
        <f t="shared" si="13"/>
        <v>0</v>
      </c>
      <c r="U51" s="98">
        <v>750</v>
      </c>
      <c r="V51" s="312">
        <f t="shared" si="14"/>
        <v>0.5</v>
      </c>
      <c r="W51" s="44">
        <v>750</v>
      </c>
      <c r="X51" s="312">
        <f t="shared" si="15"/>
        <v>0.5</v>
      </c>
      <c r="Y51" s="56">
        <v>0</v>
      </c>
      <c r="Z51" s="86">
        <v>0</v>
      </c>
      <c r="AA51" s="86">
        <v>0</v>
      </c>
      <c r="AB51" s="64">
        <v>0</v>
      </c>
      <c r="AC51" s="338" t="str">
        <f t="shared" si="1"/>
        <v xml:space="preserve"> -</v>
      </c>
      <c r="AD51" s="339" t="str">
        <f t="shared" si="2"/>
        <v xml:space="preserve"> -</v>
      </c>
      <c r="AE51" s="268" t="str">
        <f t="shared" si="3"/>
        <v xml:space="preserve"> -</v>
      </c>
      <c r="AF51" s="339" t="str">
        <f t="shared" si="4"/>
        <v xml:space="preserve"> -</v>
      </c>
      <c r="AG51" s="268">
        <f t="shared" si="5"/>
        <v>0</v>
      </c>
      <c r="AH51" s="339">
        <f t="shared" si="6"/>
        <v>0</v>
      </c>
      <c r="AI51" s="268">
        <f t="shared" si="7"/>
        <v>0</v>
      </c>
      <c r="AJ51" s="339">
        <f t="shared" si="8"/>
        <v>0</v>
      </c>
      <c r="AK51" s="506">
        <f t="shared" si="9"/>
        <v>0</v>
      </c>
      <c r="AL51" s="501">
        <f t="shared" si="10"/>
        <v>0</v>
      </c>
      <c r="AM51" s="496">
        <f t="shared" si="11"/>
        <v>0</v>
      </c>
      <c r="AN51" s="51">
        <v>0</v>
      </c>
      <c r="AO51" s="98">
        <v>0</v>
      </c>
      <c r="AP51" s="98">
        <v>0</v>
      </c>
      <c r="AQ51" s="136" t="str">
        <f t="shared" si="16"/>
        <v xml:space="preserve"> -</v>
      </c>
      <c r="AR51" s="280" t="str">
        <f t="shared" si="17"/>
        <v xml:space="preserve"> -</v>
      </c>
      <c r="AS51" s="50">
        <v>0</v>
      </c>
      <c r="AT51" s="98">
        <v>0</v>
      </c>
      <c r="AU51" s="98">
        <v>0</v>
      </c>
      <c r="AV51" s="136" t="str">
        <f t="shared" si="18"/>
        <v xml:space="preserve"> -</v>
      </c>
      <c r="AW51" s="280" t="str">
        <f t="shared" si="19"/>
        <v xml:space="preserve"> -</v>
      </c>
      <c r="AX51" s="51">
        <v>348905</v>
      </c>
      <c r="AY51" s="98">
        <v>0</v>
      </c>
      <c r="AZ51" s="98">
        <v>0</v>
      </c>
      <c r="BA51" s="136">
        <f t="shared" si="20"/>
        <v>0</v>
      </c>
      <c r="BB51" s="280" t="str">
        <f t="shared" si="21"/>
        <v xml:space="preserve"> -</v>
      </c>
      <c r="BC51" s="50">
        <v>572889</v>
      </c>
      <c r="BD51" s="98">
        <v>0</v>
      </c>
      <c r="BE51" s="98">
        <v>0</v>
      </c>
      <c r="BF51" s="136">
        <f t="shared" si="22"/>
        <v>0</v>
      </c>
      <c r="BG51" s="280" t="str">
        <f t="shared" si="23"/>
        <v xml:space="preserve"> -</v>
      </c>
      <c r="BH51" s="258">
        <f t="shared" si="24"/>
        <v>921794</v>
      </c>
      <c r="BI51" s="237">
        <f t="shared" si="25"/>
        <v>0</v>
      </c>
      <c r="BJ51" s="237">
        <f t="shared" si="26"/>
        <v>0</v>
      </c>
      <c r="BK51" s="384">
        <f t="shared" si="27"/>
        <v>0</v>
      </c>
      <c r="BL51" s="280" t="str">
        <f t="shared" si="28"/>
        <v xml:space="preserve"> -</v>
      </c>
      <c r="BM51" s="453" t="s">
        <v>1498</v>
      </c>
      <c r="BN51" s="94" t="s">
        <v>1789</v>
      </c>
      <c r="BO51" s="97" t="s">
        <v>213</v>
      </c>
    </row>
    <row r="52" spans="2:67" ht="30" customHeight="1">
      <c r="B52" s="649"/>
      <c r="C52" s="646"/>
      <c r="D52" s="649"/>
      <c r="E52" s="645"/>
      <c r="F52" s="687"/>
      <c r="G52" s="591"/>
      <c r="H52" s="591"/>
      <c r="I52" s="589"/>
      <c r="J52" s="624">
        <f>+RESUMEN!J135</f>
        <v>0.25</v>
      </c>
      <c r="K52" s="616" t="s">
        <v>837</v>
      </c>
      <c r="L52" s="22" t="s">
        <v>833</v>
      </c>
      <c r="M52" s="219" t="s">
        <v>2054</v>
      </c>
      <c r="N52" s="22" t="s">
        <v>1876</v>
      </c>
      <c r="O52" s="33">
        <v>1</v>
      </c>
      <c r="P52" s="84">
        <v>4</v>
      </c>
      <c r="Q52" s="84">
        <v>1</v>
      </c>
      <c r="R52" s="307">
        <f t="shared" si="12"/>
        <v>0.25</v>
      </c>
      <c r="S52" s="84">
        <v>0</v>
      </c>
      <c r="T52" s="307">
        <f t="shared" si="13"/>
        <v>0</v>
      </c>
      <c r="U52" s="84">
        <v>2</v>
      </c>
      <c r="V52" s="309">
        <f t="shared" si="14"/>
        <v>0.5</v>
      </c>
      <c r="W52" s="40">
        <v>1</v>
      </c>
      <c r="X52" s="316">
        <f t="shared" si="15"/>
        <v>0.25</v>
      </c>
      <c r="Y52" s="46">
        <v>1</v>
      </c>
      <c r="Z52" s="84">
        <v>0</v>
      </c>
      <c r="AA52" s="84">
        <v>0</v>
      </c>
      <c r="AB52" s="63">
        <v>0</v>
      </c>
      <c r="AC52" s="243">
        <f t="shared" si="1"/>
        <v>1</v>
      </c>
      <c r="AD52" s="336">
        <f t="shared" si="2"/>
        <v>1</v>
      </c>
      <c r="AE52" s="244" t="str">
        <f t="shared" si="3"/>
        <v xml:space="preserve"> -</v>
      </c>
      <c r="AF52" s="336" t="str">
        <f t="shared" si="4"/>
        <v xml:space="preserve"> -</v>
      </c>
      <c r="AG52" s="244">
        <f t="shared" si="5"/>
        <v>0</v>
      </c>
      <c r="AH52" s="336">
        <f t="shared" si="6"/>
        <v>0</v>
      </c>
      <c r="AI52" s="244">
        <f t="shared" si="7"/>
        <v>0</v>
      </c>
      <c r="AJ52" s="336">
        <f t="shared" si="8"/>
        <v>0</v>
      </c>
      <c r="AK52" s="502">
        <f t="shared" si="9"/>
        <v>0.25</v>
      </c>
      <c r="AL52" s="497">
        <f t="shared" si="10"/>
        <v>0.25</v>
      </c>
      <c r="AM52" s="492">
        <f t="shared" si="11"/>
        <v>0.25</v>
      </c>
      <c r="AN52" s="46">
        <v>0</v>
      </c>
      <c r="AO52" s="84">
        <v>0</v>
      </c>
      <c r="AP52" s="84">
        <v>0</v>
      </c>
      <c r="AQ52" s="135" t="str">
        <f t="shared" si="16"/>
        <v xml:space="preserve"> -</v>
      </c>
      <c r="AR52" s="283" t="str">
        <f t="shared" si="17"/>
        <v xml:space="preserve"> -</v>
      </c>
      <c r="AS52" s="46">
        <v>0</v>
      </c>
      <c r="AT52" s="84">
        <v>0</v>
      </c>
      <c r="AU52" s="84">
        <v>0</v>
      </c>
      <c r="AV52" s="135" t="str">
        <f t="shared" si="18"/>
        <v xml:space="preserve"> -</v>
      </c>
      <c r="AW52" s="283" t="str">
        <f t="shared" si="19"/>
        <v xml:space="preserve"> -</v>
      </c>
      <c r="AX52" s="47">
        <v>34000</v>
      </c>
      <c r="AY52" s="84">
        <v>0</v>
      </c>
      <c r="AZ52" s="84">
        <v>0</v>
      </c>
      <c r="BA52" s="135">
        <f t="shared" si="20"/>
        <v>0</v>
      </c>
      <c r="BB52" s="283" t="str">
        <f t="shared" si="21"/>
        <v xml:space="preserve"> -</v>
      </c>
      <c r="BC52" s="46">
        <v>36000</v>
      </c>
      <c r="BD52" s="84">
        <v>0</v>
      </c>
      <c r="BE52" s="84">
        <v>0</v>
      </c>
      <c r="BF52" s="135">
        <f t="shared" si="22"/>
        <v>0</v>
      </c>
      <c r="BG52" s="283" t="str">
        <f t="shared" si="23"/>
        <v xml:space="preserve"> -</v>
      </c>
      <c r="BH52" s="238">
        <f t="shared" si="24"/>
        <v>70000</v>
      </c>
      <c r="BI52" s="239">
        <f t="shared" si="25"/>
        <v>0</v>
      </c>
      <c r="BJ52" s="239">
        <f t="shared" si="26"/>
        <v>0</v>
      </c>
      <c r="BK52" s="380">
        <f t="shared" si="27"/>
        <v>0</v>
      </c>
      <c r="BL52" s="283" t="str">
        <f t="shared" si="28"/>
        <v xml:space="preserve"> -</v>
      </c>
      <c r="BM52" s="454" t="s">
        <v>1502</v>
      </c>
      <c r="BN52" s="101" t="s">
        <v>1789</v>
      </c>
      <c r="BO52" s="69" t="s">
        <v>213</v>
      </c>
    </row>
    <row r="53" spans="2:67" ht="30" customHeight="1" thickBot="1">
      <c r="B53" s="649"/>
      <c r="C53" s="646"/>
      <c r="D53" s="650"/>
      <c r="E53" s="689"/>
      <c r="F53" s="688"/>
      <c r="G53" s="593"/>
      <c r="H53" s="593"/>
      <c r="I53" s="590"/>
      <c r="J53" s="625"/>
      <c r="K53" s="617"/>
      <c r="L53" s="114" t="s">
        <v>834</v>
      </c>
      <c r="M53" s="333" t="s">
        <v>2054</v>
      </c>
      <c r="N53" s="114" t="s">
        <v>1877</v>
      </c>
      <c r="O53" s="39">
        <v>0</v>
      </c>
      <c r="P53" s="86">
        <v>8</v>
      </c>
      <c r="Q53" s="86">
        <v>2</v>
      </c>
      <c r="R53" s="318">
        <f t="shared" si="12"/>
        <v>0.25</v>
      </c>
      <c r="S53" s="86">
        <v>1</v>
      </c>
      <c r="T53" s="318">
        <f t="shared" si="13"/>
        <v>0.125</v>
      </c>
      <c r="U53" s="86">
        <v>2</v>
      </c>
      <c r="V53" s="319">
        <f t="shared" si="14"/>
        <v>0.25</v>
      </c>
      <c r="W53" s="45">
        <v>3</v>
      </c>
      <c r="X53" s="320">
        <f t="shared" si="15"/>
        <v>0.375</v>
      </c>
      <c r="Y53" s="56">
        <v>2</v>
      </c>
      <c r="Z53" s="86">
        <v>0</v>
      </c>
      <c r="AA53" s="86">
        <v>0</v>
      </c>
      <c r="AB53" s="64">
        <v>0</v>
      </c>
      <c r="AC53" s="245">
        <f t="shared" si="1"/>
        <v>1</v>
      </c>
      <c r="AD53" s="340">
        <f t="shared" si="2"/>
        <v>1</v>
      </c>
      <c r="AE53" s="246">
        <f t="shared" si="3"/>
        <v>0</v>
      </c>
      <c r="AF53" s="340">
        <f t="shared" si="4"/>
        <v>0</v>
      </c>
      <c r="AG53" s="246">
        <f t="shared" si="5"/>
        <v>0</v>
      </c>
      <c r="AH53" s="340">
        <f t="shared" si="6"/>
        <v>0</v>
      </c>
      <c r="AI53" s="246">
        <f t="shared" si="7"/>
        <v>0</v>
      </c>
      <c r="AJ53" s="340">
        <f t="shared" si="8"/>
        <v>0</v>
      </c>
      <c r="AK53" s="504">
        <f t="shared" si="9"/>
        <v>0.25</v>
      </c>
      <c r="AL53" s="499">
        <f t="shared" si="10"/>
        <v>0.25</v>
      </c>
      <c r="AM53" s="494">
        <f t="shared" si="11"/>
        <v>0.25</v>
      </c>
      <c r="AN53" s="56">
        <v>0</v>
      </c>
      <c r="AO53" s="86">
        <v>0</v>
      </c>
      <c r="AP53" s="86">
        <v>0</v>
      </c>
      <c r="AQ53" s="137" t="str">
        <f t="shared" si="16"/>
        <v xml:space="preserve"> -</v>
      </c>
      <c r="AR53" s="284" t="str">
        <f t="shared" si="17"/>
        <v xml:space="preserve"> -</v>
      </c>
      <c r="AS53" s="56">
        <v>0</v>
      </c>
      <c r="AT53" s="86">
        <v>0</v>
      </c>
      <c r="AU53" s="86">
        <v>0</v>
      </c>
      <c r="AV53" s="137" t="str">
        <f t="shared" si="18"/>
        <v xml:space="preserve"> -</v>
      </c>
      <c r="AW53" s="284" t="str">
        <f t="shared" si="19"/>
        <v xml:space="preserve"> -</v>
      </c>
      <c r="AX53" s="57">
        <v>24000</v>
      </c>
      <c r="AY53" s="86">
        <v>0</v>
      </c>
      <c r="AZ53" s="86">
        <v>0</v>
      </c>
      <c r="BA53" s="137">
        <f t="shared" si="20"/>
        <v>0</v>
      </c>
      <c r="BB53" s="284" t="str">
        <f t="shared" si="21"/>
        <v xml:space="preserve"> -</v>
      </c>
      <c r="BC53" s="56">
        <v>26000</v>
      </c>
      <c r="BD53" s="86">
        <v>0</v>
      </c>
      <c r="BE53" s="86">
        <v>0</v>
      </c>
      <c r="BF53" s="137">
        <f t="shared" si="22"/>
        <v>0</v>
      </c>
      <c r="BG53" s="284" t="str">
        <f t="shared" si="23"/>
        <v xml:space="preserve"> -</v>
      </c>
      <c r="BH53" s="241">
        <f t="shared" si="24"/>
        <v>50000</v>
      </c>
      <c r="BI53" s="242">
        <f t="shared" si="25"/>
        <v>0</v>
      </c>
      <c r="BJ53" s="242">
        <f t="shared" si="26"/>
        <v>0</v>
      </c>
      <c r="BK53" s="382">
        <f t="shared" si="27"/>
        <v>0</v>
      </c>
      <c r="BL53" s="284" t="str">
        <f t="shared" si="28"/>
        <v xml:space="preserve"> -</v>
      </c>
      <c r="BM53" s="453" t="s">
        <v>1502</v>
      </c>
      <c r="BN53" s="94" t="s">
        <v>1789</v>
      </c>
      <c r="BO53" s="97" t="s">
        <v>213</v>
      </c>
    </row>
    <row r="54" spans="2:67" ht="16" customHeight="1" thickBot="1">
      <c r="B54" s="650"/>
      <c r="C54" s="647"/>
      <c r="D54" s="11"/>
      <c r="E54" s="11"/>
      <c r="F54" s="30"/>
      <c r="G54" s="29"/>
      <c r="H54" s="29"/>
      <c r="I54" s="29"/>
      <c r="J54" s="29"/>
      <c r="K54" s="29"/>
      <c r="L54" s="30"/>
      <c r="M54" s="29"/>
      <c r="N54" s="30"/>
      <c r="O54" s="29"/>
      <c r="P54" s="29"/>
      <c r="Q54" s="29"/>
      <c r="R54" s="335">
        <f>+AVERAGE(R40:R53)</f>
        <v>0.10119047619047619</v>
      </c>
      <c r="S54" s="335"/>
      <c r="T54" s="335">
        <f t="shared" ref="T54:X54" si="36">+AVERAGE(T40:T53)</f>
        <v>0.11083333333333334</v>
      </c>
      <c r="U54" s="335"/>
      <c r="V54" s="335">
        <f t="shared" si="36"/>
        <v>0.39809523809523811</v>
      </c>
      <c r="W54" s="335"/>
      <c r="X54" s="335">
        <f t="shared" si="36"/>
        <v>0.38988095238095244</v>
      </c>
      <c r="Y54" s="29"/>
      <c r="Z54" s="29"/>
      <c r="AA54" s="29"/>
      <c r="AB54" s="29"/>
      <c r="AC54" s="29"/>
      <c r="AD54" s="335">
        <f t="shared" ref="AD54:AJ54" si="37">+AVERAGE(AD40:AD53)</f>
        <v>1</v>
      </c>
      <c r="AE54" s="335"/>
      <c r="AF54" s="335">
        <f t="shared" si="37"/>
        <v>0.61260317460317459</v>
      </c>
      <c r="AG54" s="335"/>
      <c r="AH54" s="335">
        <f t="shared" si="37"/>
        <v>0</v>
      </c>
      <c r="AI54" s="335"/>
      <c r="AJ54" s="335">
        <f t="shared" si="37"/>
        <v>0</v>
      </c>
      <c r="AK54" s="335"/>
      <c r="AL54" s="335">
        <f>+AVERAGE(AL40:AL53)</f>
        <v>0.18783333333333332</v>
      </c>
      <c r="AM54" s="489"/>
      <c r="AN54" s="31"/>
      <c r="AO54" s="31"/>
      <c r="AP54" s="31"/>
      <c r="AQ54" s="31"/>
      <c r="AR54" s="32"/>
      <c r="AS54" s="31"/>
      <c r="AT54" s="31"/>
      <c r="AU54" s="31"/>
      <c r="AV54" s="31"/>
      <c r="AW54" s="32"/>
      <c r="AX54" s="31"/>
      <c r="AY54" s="31"/>
      <c r="AZ54" s="31"/>
      <c r="BA54" s="31"/>
      <c r="BB54" s="32"/>
      <c r="BC54" s="31"/>
      <c r="BD54" s="31"/>
      <c r="BE54" s="31"/>
      <c r="BF54" s="31"/>
      <c r="BG54" s="32"/>
      <c r="BH54" s="192"/>
      <c r="BI54" s="192"/>
      <c r="BJ54" s="192"/>
      <c r="BK54" s="192"/>
      <c r="BL54" s="14"/>
      <c r="BM54" s="458"/>
      <c r="BN54" s="13"/>
      <c r="BO54" s="456"/>
    </row>
    <row r="55" spans="2:67" ht="16" customHeight="1" thickBot="1">
      <c r="B55" s="16"/>
      <c r="C55" s="17"/>
      <c r="D55" s="18"/>
      <c r="E55" s="18"/>
      <c r="F55" s="19"/>
      <c r="G55" s="18"/>
      <c r="H55" s="18"/>
      <c r="I55" s="18"/>
      <c r="J55" s="18"/>
      <c r="K55" s="18"/>
      <c r="L55" s="19"/>
      <c r="M55" s="18"/>
      <c r="N55" s="19"/>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490"/>
      <c r="AN55" s="20"/>
      <c r="AO55" s="20"/>
      <c r="AP55" s="20"/>
      <c r="AQ55" s="20"/>
      <c r="AR55" s="21"/>
      <c r="AS55" s="20"/>
      <c r="AT55" s="20"/>
      <c r="AU55" s="20"/>
      <c r="AV55" s="20"/>
      <c r="AW55" s="21"/>
      <c r="AX55" s="20"/>
      <c r="AY55" s="20"/>
      <c r="AZ55" s="20"/>
      <c r="BA55" s="20"/>
      <c r="BB55" s="21"/>
      <c r="BC55" s="20"/>
      <c r="BD55" s="20"/>
      <c r="BE55" s="20"/>
      <c r="BF55" s="20"/>
      <c r="BG55" s="21"/>
      <c r="BH55" s="193"/>
      <c r="BI55" s="193"/>
      <c r="BJ55" s="193"/>
      <c r="BK55" s="193"/>
      <c r="BL55" s="193"/>
      <c r="BM55" s="455"/>
      <c r="BN55" s="20"/>
      <c r="BO55" s="457"/>
    </row>
    <row r="56" spans="2:67" ht="15" customHeight="1"/>
    <row r="57" spans="2:67" ht="15" customHeight="1" thickBot="1"/>
    <row r="58" spans="2:67" ht="20" customHeight="1" thickBot="1">
      <c r="Y58" s="515">
        <v>2016</v>
      </c>
      <c r="Z58" s="516">
        <v>2017</v>
      </c>
      <c r="AA58" s="516">
        <v>2018</v>
      </c>
      <c r="AB58" s="516">
        <v>2019</v>
      </c>
      <c r="AC58" s="484" t="s">
        <v>1220</v>
      </c>
      <c r="AD58" s="511"/>
    </row>
    <row r="59" spans="2:67" ht="18" customHeight="1">
      <c r="W59" s="651" t="s">
        <v>213</v>
      </c>
      <c r="X59" s="718"/>
      <c r="Y59" s="513">
        <f>+AVERAGE(AD11:AD23,AD25:AD35,AD38,AD40:AD53)</f>
        <v>0.91</v>
      </c>
      <c r="Z59" s="514">
        <f>+AVERAGE(AF11:AF23,AF25:AF35,AF38,AF40:AF53)</f>
        <v>0.26308641975308639</v>
      </c>
      <c r="AA59" s="514">
        <f>+AVERAGE(AH11:AH23,AH25:AH35,AH38,AH40:AH53)</f>
        <v>0</v>
      </c>
      <c r="AB59" s="514">
        <f>+AVERAGE(AJ11:AJ23,AJ25:AJ35,AJ38,AJ40:AJ53)</f>
        <v>0</v>
      </c>
      <c r="AC59" s="517">
        <f>+AVERAGE(AL11:AL23,AL25:AL35,AL38,AL40:AL53)</f>
        <v>0.1035355447908614</v>
      </c>
      <c r="AD59" s="512"/>
    </row>
    <row r="60" spans="2:67" ht="18" customHeight="1" thickBot="1">
      <c r="W60" s="635" t="s">
        <v>1212</v>
      </c>
      <c r="X60" s="719"/>
      <c r="Y60" s="442">
        <f>+AVERAGE(AD36:AD37)</f>
        <v>1</v>
      </c>
      <c r="Z60" s="439">
        <f>+AVERAGE(AF36:AF37)</f>
        <v>0.5</v>
      </c>
      <c r="AA60" s="439">
        <f>+AVERAGE(AH36:AH37)</f>
        <v>0</v>
      </c>
      <c r="AB60" s="439">
        <f>+AVERAGE(AJ36:AJ37)</f>
        <v>0</v>
      </c>
      <c r="AC60" s="518">
        <f>+AVERAGE(AL36:AL37)</f>
        <v>0.375</v>
      </c>
      <c r="AD60" s="512"/>
    </row>
  </sheetData>
  <sheetProtection password="DAEB" sheet="1" objects="1" scenarios="1"/>
  <autoFilter ref="A10:BO54">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90">
    <mergeCell ref="W59:X59"/>
    <mergeCell ref="W60:X60"/>
    <mergeCell ref="B3:BO3"/>
    <mergeCell ref="B4:BO4"/>
    <mergeCell ref="B5:BO5"/>
    <mergeCell ref="B8:B10"/>
    <mergeCell ref="C8:C10"/>
    <mergeCell ref="D8:D10"/>
    <mergeCell ref="E8:E10"/>
    <mergeCell ref="F8:F10"/>
    <mergeCell ref="BN8:BN10"/>
    <mergeCell ref="G8:G10"/>
    <mergeCell ref="J8:J10"/>
    <mergeCell ref="K8:K10"/>
    <mergeCell ref="L8:L10"/>
    <mergeCell ref="AN8:BL8"/>
    <mergeCell ref="AN9:AR9"/>
    <mergeCell ref="AS9:AW9"/>
    <mergeCell ref="AX9:BB9"/>
    <mergeCell ref="BC9:BG9"/>
    <mergeCell ref="N8:X9"/>
    <mergeCell ref="W10:X10"/>
    <mergeCell ref="U10:V10"/>
    <mergeCell ref="S10:T10"/>
    <mergeCell ref="Q10:R10"/>
    <mergeCell ref="Y8:AB9"/>
    <mergeCell ref="J16:J20"/>
    <mergeCell ref="J21:J23"/>
    <mergeCell ref="K21:K23"/>
    <mergeCell ref="K16:K20"/>
    <mergeCell ref="K11:K15"/>
    <mergeCell ref="J11:J15"/>
    <mergeCell ref="E11:E23"/>
    <mergeCell ref="F11:F17"/>
    <mergeCell ref="F18:F23"/>
    <mergeCell ref="G11:G17"/>
    <mergeCell ref="H11:H17"/>
    <mergeCell ref="G18:G23"/>
    <mergeCell ref="H18:H23"/>
    <mergeCell ref="I11:I17"/>
    <mergeCell ref="I18:I23"/>
    <mergeCell ref="J36:J38"/>
    <mergeCell ref="K36:K38"/>
    <mergeCell ref="K29:K35"/>
    <mergeCell ref="K26:K27"/>
    <mergeCell ref="K52:K53"/>
    <mergeCell ref="K45:K51"/>
    <mergeCell ref="K40:K44"/>
    <mergeCell ref="J26:J27"/>
    <mergeCell ref="J29:J35"/>
    <mergeCell ref="F40:F44"/>
    <mergeCell ref="F45:F49"/>
    <mergeCell ref="H50:H53"/>
    <mergeCell ref="G50:G53"/>
    <mergeCell ref="I40:I44"/>
    <mergeCell ref="I45:I49"/>
    <mergeCell ref="I50:I53"/>
    <mergeCell ref="J40:J44"/>
    <mergeCell ref="J45:J51"/>
    <mergeCell ref="J52:J53"/>
    <mergeCell ref="H25:H31"/>
    <mergeCell ref="I25:I31"/>
    <mergeCell ref="I32:I38"/>
    <mergeCell ref="G40:G44"/>
    <mergeCell ref="H40:H44"/>
    <mergeCell ref="G32:G38"/>
    <mergeCell ref="H32:H38"/>
    <mergeCell ref="B11:B54"/>
    <mergeCell ref="C11:C54"/>
    <mergeCell ref="D40:D53"/>
    <mergeCell ref="E40:E53"/>
    <mergeCell ref="G45:G49"/>
    <mergeCell ref="H45:H49"/>
    <mergeCell ref="D25:D38"/>
    <mergeCell ref="E25:E38"/>
    <mergeCell ref="F50:F53"/>
    <mergeCell ref="D11:D23"/>
    <mergeCell ref="F25:F31"/>
    <mergeCell ref="F32:F38"/>
    <mergeCell ref="G25:G31"/>
    <mergeCell ref="H8:I10"/>
    <mergeCell ref="BM8:BM10"/>
    <mergeCell ref="AG10:AH10"/>
    <mergeCell ref="AI10:AJ10"/>
    <mergeCell ref="AK10:AM10"/>
    <mergeCell ref="BH9:BL9"/>
    <mergeCell ref="M8:M10"/>
    <mergeCell ref="AC8:AM9"/>
    <mergeCell ref="AC10:AD10"/>
    <mergeCell ref="AE10:AF10"/>
  </mergeCells>
  <conditionalFormatting sqref="AM1:AM1048576">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89"/>
  <sheetViews>
    <sheetView topLeftCell="A7" workbookViewId="0">
      <pane ySplit="4" topLeftCell="A11" activePane="bottomLeft" state="frozen"/>
      <selection activeCell="A7" sqref="A7"/>
      <selection pane="bottomLeft" activeCell="B8" sqref="B8:B10"/>
    </sheetView>
  </sheetViews>
  <sheetFormatPr baseColWidth="10" defaultRowHeight="26" x14ac:dyDescent="0"/>
  <cols>
    <col min="1" max="1" width="2.42578125" style="2" customWidth="1"/>
    <col min="2" max="2" width="10.7109375" style="2"/>
    <col min="3" max="3" width="18.85546875" style="2" customWidth="1"/>
    <col min="4" max="4" width="11" style="2" customWidth="1"/>
    <col min="5" max="5" width="19.7109375" style="2" customWidth="1"/>
    <col min="6" max="6" width="20.85546875" style="2" customWidth="1"/>
    <col min="7" max="7" width="10.7109375" style="2"/>
    <col min="8" max="8" width="13.5703125" style="2" customWidth="1"/>
    <col min="9" max="9" width="6.7109375" style="188" hidden="1" customWidth="1"/>
    <col min="10" max="10" width="10.7109375" style="2"/>
    <col min="11" max="11" width="24.7109375" style="2" customWidth="1"/>
    <col min="12" max="12" width="55.7109375" style="2" customWidth="1"/>
    <col min="13" max="13" width="11.5703125" style="2" customWidth="1"/>
    <col min="14" max="14" width="55.7109375" style="2" customWidth="1"/>
    <col min="15" max="15" width="11.140625" style="2" customWidth="1"/>
    <col min="16" max="16" width="13" style="2" customWidth="1"/>
    <col min="17" max="17" width="11.140625" style="2" customWidth="1"/>
    <col min="18" max="18" width="6.7109375" style="188" hidden="1" customWidth="1"/>
    <col min="19" max="19" width="11.85546875" style="2" customWidth="1"/>
    <col min="20" max="20" width="6.7109375" style="188" hidden="1" customWidth="1"/>
    <col min="21" max="21" width="11.85546875" style="2" customWidth="1"/>
    <col min="22" max="22" width="6.7109375" style="188" hidden="1" customWidth="1"/>
    <col min="23" max="23" width="11.85546875" style="2" customWidth="1"/>
    <col min="24" max="24" width="6.7109375" style="188" hidden="1" customWidth="1"/>
    <col min="25" max="28" width="12.7109375" style="188" customWidth="1"/>
    <col min="29" max="29" width="10.7109375" style="188" customWidth="1"/>
    <col min="30" max="30" width="6.7109375" style="188" hidden="1" customWidth="1"/>
    <col min="31" max="31" width="10.7109375" style="188" customWidth="1"/>
    <col min="32" max="32" width="6.7109375" style="188" hidden="1" customWidth="1"/>
    <col min="33" max="33" width="10.7109375" style="188" customWidth="1"/>
    <col min="34" max="34" width="6.7109375" style="188" hidden="1" customWidth="1"/>
    <col min="35" max="35" width="10.7109375" style="188" customWidth="1"/>
    <col min="36" max="36" width="6.7109375" style="188" hidden="1" customWidth="1"/>
    <col min="37" max="37" width="9.7109375" style="188" customWidth="1"/>
    <col min="38" max="38" width="6.7109375" style="188" hidden="1" customWidth="1"/>
    <col min="39" max="39" width="8.7109375" style="491" customWidth="1"/>
    <col min="40" max="42" width="16.28515625" style="2" customWidth="1"/>
    <col min="43" max="43" width="14.7109375" style="188" customWidth="1"/>
    <col min="44" max="44" width="14.7109375" style="2" customWidth="1"/>
    <col min="45" max="47" width="16.28515625" style="2" customWidth="1"/>
    <col min="48" max="48" width="14.7109375" style="188" customWidth="1"/>
    <col min="49" max="49" width="14.7109375" style="2" customWidth="1"/>
    <col min="50" max="52" width="16.28515625" style="2" customWidth="1"/>
    <col min="53" max="53" width="14.7109375" style="188" customWidth="1"/>
    <col min="54" max="54" width="14.7109375" style="2" customWidth="1"/>
    <col min="55" max="57" width="16.28515625" style="2" customWidth="1"/>
    <col min="58" max="58" width="14.7109375" style="188" customWidth="1"/>
    <col min="59" max="59" width="14.7109375" style="2" customWidth="1"/>
    <col min="60" max="62" width="16.28515625" style="188" customWidth="1"/>
    <col min="63" max="63" width="14.7109375" style="188" customWidth="1"/>
    <col min="64" max="64" width="14.7109375" style="2" customWidth="1"/>
    <col min="65" max="65" width="30.7109375" style="2" customWidth="1"/>
    <col min="66" max="66" width="21.28515625" style="2" customWidth="1"/>
    <col min="67" max="67" width="20.7109375" style="2" customWidth="1"/>
    <col min="68" max="16384" width="10.7109375" style="2"/>
  </cols>
  <sheetData>
    <row r="1" spans="2:67">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485"/>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2:67">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485"/>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2:67" ht="15">
      <c r="B3" s="596" t="s">
        <v>0</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row>
    <row r="4" spans="2:67" ht="15">
      <c r="B4" s="596" t="s">
        <v>15</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row>
    <row r="5" spans="2:67" ht="15">
      <c r="B5" s="596" t="s">
        <v>20</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row>
    <row r="6" spans="2:67" ht="14.25" customHeight="1">
      <c r="B6" s="3"/>
      <c r="C6" s="3"/>
      <c r="D6" s="3"/>
      <c r="E6" s="3"/>
      <c r="F6" s="3"/>
      <c r="G6" s="3"/>
      <c r="H6" s="3"/>
      <c r="I6" s="263"/>
      <c r="J6" s="3"/>
      <c r="K6" s="3"/>
      <c r="L6" s="3"/>
      <c r="M6" s="3"/>
      <c r="N6" s="3"/>
      <c r="O6" s="3"/>
      <c r="P6" s="3"/>
      <c r="Q6" s="3"/>
      <c r="R6" s="263"/>
      <c r="S6" s="3"/>
      <c r="T6" s="263"/>
      <c r="U6" s="3"/>
      <c r="V6" s="263"/>
      <c r="W6" s="3"/>
      <c r="X6" s="263"/>
      <c r="Y6" s="263"/>
      <c r="Z6" s="263"/>
      <c r="AA6" s="263"/>
      <c r="AB6" s="263"/>
      <c r="AC6" s="263"/>
      <c r="AD6" s="263"/>
      <c r="AE6" s="263"/>
      <c r="AF6" s="263"/>
      <c r="AG6" s="263"/>
      <c r="AH6" s="263"/>
      <c r="AI6" s="263"/>
      <c r="AJ6" s="263"/>
      <c r="AK6" s="263"/>
      <c r="AL6" s="263"/>
      <c r="AM6" s="486"/>
      <c r="AN6" s="3"/>
      <c r="AO6" s="3"/>
      <c r="AP6" s="3"/>
      <c r="AQ6" s="263"/>
      <c r="AR6" s="3"/>
      <c r="AS6" s="3"/>
      <c r="AT6" s="3"/>
      <c r="AU6" s="3"/>
      <c r="AV6" s="263"/>
      <c r="AW6" s="3"/>
      <c r="AX6" s="3"/>
      <c r="AY6" s="3"/>
      <c r="AZ6" s="3"/>
      <c r="BA6" s="263"/>
      <c r="BB6" s="3"/>
      <c r="BC6" s="3"/>
      <c r="BD6" s="3"/>
      <c r="BE6" s="3"/>
      <c r="BF6" s="263"/>
      <c r="BG6" s="3"/>
      <c r="BH6" s="263"/>
      <c r="BI6" s="263"/>
      <c r="BJ6" s="263"/>
      <c r="BK6" s="263"/>
      <c r="BL6" s="3"/>
      <c r="BM6" s="3"/>
      <c r="BN6" s="3"/>
      <c r="BO6" s="3"/>
    </row>
    <row r="7" spans="2:67" ht="14.25" customHeight="1" thickBot="1">
      <c r="B7" s="4"/>
      <c r="C7" s="4"/>
      <c r="D7" s="5"/>
      <c r="E7" s="5"/>
      <c r="F7" s="6"/>
      <c r="G7" s="6"/>
      <c r="H7" s="6"/>
      <c r="I7" s="6"/>
      <c r="J7" s="6"/>
      <c r="K7" s="7"/>
      <c r="L7" s="4"/>
      <c r="M7" s="4"/>
      <c r="N7" s="4"/>
      <c r="O7" s="4"/>
      <c r="P7" s="4"/>
      <c r="Q7" s="4"/>
      <c r="R7" s="4"/>
      <c r="S7" s="4"/>
      <c r="T7" s="4"/>
      <c r="U7" s="4"/>
      <c r="V7" s="4"/>
      <c r="W7" s="4"/>
      <c r="X7" s="4"/>
      <c r="Y7" s="4"/>
      <c r="Z7" s="4"/>
      <c r="AA7" s="4"/>
      <c r="AB7" s="4"/>
      <c r="AC7" s="4"/>
      <c r="AD7" s="4"/>
      <c r="AE7" s="4"/>
      <c r="AF7" s="4"/>
      <c r="AG7" s="4"/>
      <c r="AH7" s="4"/>
      <c r="AI7" s="4"/>
      <c r="AJ7" s="4"/>
      <c r="AK7" s="4"/>
      <c r="AL7" s="4"/>
      <c r="AM7" s="487"/>
      <c r="AN7" s="8"/>
      <c r="AO7" s="8"/>
      <c r="AP7" s="4"/>
      <c r="AQ7" s="4"/>
      <c r="AR7" s="4"/>
      <c r="AS7" s="8"/>
      <c r="AT7" s="8"/>
      <c r="AU7" s="8"/>
      <c r="AV7" s="8"/>
      <c r="AW7" s="4"/>
      <c r="AX7" s="8"/>
      <c r="AY7" s="8"/>
      <c r="AZ7" s="8"/>
      <c r="BA7" s="8"/>
      <c r="BB7" s="4"/>
      <c r="BC7" s="8"/>
      <c r="BD7" s="8"/>
      <c r="BE7" s="8"/>
      <c r="BF7" s="8"/>
      <c r="BG7" s="4"/>
      <c r="BH7" s="4"/>
      <c r="BI7" s="4"/>
      <c r="BJ7" s="4"/>
      <c r="BK7" s="4"/>
      <c r="BL7" s="4"/>
      <c r="BM7" s="4"/>
      <c r="BN7" s="4"/>
    </row>
    <row r="8" spans="2:67" ht="15" customHeight="1" thickBot="1">
      <c r="B8" s="597" t="s">
        <v>7</v>
      </c>
      <c r="C8" s="597" t="s">
        <v>12</v>
      </c>
      <c r="D8" s="597" t="s">
        <v>7</v>
      </c>
      <c r="E8" s="597" t="s">
        <v>13</v>
      </c>
      <c r="F8" s="599" t="s">
        <v>8</v>
      </c>
      <c r="G8" s="571" t="s">
        <v>9</v>
      </c>
      <c r="H8" s="570" t="s">
        <v>1</v>
      </c>
      <c r="I8" s="599"/>
      <c r="J8" s="577" t="s">
        <v>7</v>
      </c>
      <c r="K8" s="602" t="s">
        <v>2</v>
      </c>
      <c r="L8" s="602" t="s">
        <v>10</v>
      </c>
      <c r="M8" s="602" t="s">
        <v>14</v>
      </c>
      <c r="N8" s="570" t="s">
        <v>3</v>
      </c>
      <c r="O8" s="571"/>
      <c r="P8" s="571"/>
      <c r="Q8" s="571"/>
      <c r="R8" s="571"/>
      <c r="S8" s="571"/>
      <c r="T8" s="571"/>
      <c r="U8" s="571"/>
      <c r="V8" s="571"/>
      <c r="W8" s="571"/>
      <c r="X8" s="578"/>
      <c r="Y8" s="577" t="s">
        <v>1189</v>
      </c>
      <c r="Z8" s="571"/>
      <c r="AA8" s="571"/>
      <c r="AB8" s="578"/>
      <c r="AC8" s="581" t="s">
        <v>1190</v>
      </c>
      <c r="AD8" s="582"/>
      <c r="AE8" s="582"/>
      <c r="AF8" s="582"/>
      <c r="AG8" s="582"/>
      <c r="AH8" s="582"/>
      <c r="AI8" s="582"/>
      <c r="AJ8" s="582"/>
      <c r="AK8" s="582"/>
      <c r="AL8" s="582"/>
      <c r="AM8" s="583"/>
      <c r="AN8" s="671" t="s">
        <v>1201</v>
      </c>
      <c r="AO8" s="604"/>
      <c r="AP8" s="604"/>
      <c r="AQ8" s="604"/>
      <c r="AR8" s="604"/>
      <c r="AS8" s="604"/>
      <c r="AT8" s="604"/>
      <c r="AU8" s="604"/>
      <c r="AV8" s="604"/>
      <c r="AW8" s="604"/>
      <c r="AX8" s="604"/>
      <c r="AY8" s="604"/>
      <c r="AZ8" s="604"/>
      <c r="BA8" s="604"/>
      <c r="BB8" s="604"/>
      <c r="BC8" s="604"/>
      <c r="BD8" s="604"/>
      <c r="BE8" s="604"/>
      <c r="BF8" s="604"/>
      <c r="BG8" s="604"/>
      <c r="BH8" s="672"/>
      <c r="BI8" s="672"/>
      <c r="BJ8" s="672"/>
      <c r="BK8" s="672"/>
      <c r="BL8" s="673"/>
      <c r="BM8" s="654" t="s">
        <v>1218</v>
      </c>
      <c r="BN8" s="674" t="s">
        <v>11</v>
      </c>
    </row>
    <row r="9" spans="2:67" ht="15" customHeight="1" thickBot="1">
      <c r="B9" s="598"/>
      <c r="C9" s="598"/>
      <c r="D9" s="598"/>
      <c r="E9" s="598"/>
      <c r="F9" s="600"/>
      <c r="G9" s="601"/>
      <c r="H9" s="609"/>
      <c r="I9" s="600"/>
      <c r="J9" s="670"/>
      <c r="K9" s="603"/>
      <c r="L9" s="603"/>
      <c r="M9" s="603"/>
      <c r="N9" s="572"/>
      <c r="O9" s="573"/>
      <c r="P9" s="573"/>
      <c r="Q9" s="573"/>
      <c r="R9" s="573"/>
      <c r="S9" s="573"/>
      <c r="T9" s="573"/>
      <c r="U9" s="573"/>
      <c r="V9" s="573"/>
      <c r="W9" s="573"/>
      <c r="X9" s="580"/>
      <c r="Y9" s="579"/>
      <c r="Z9" s="573"/>
      <c r="AA9" s="573"/>
      <c r="AB9" s="580"/>
      <c r="AC9" s="584"/>
      <c r="AD9" s="585"/>
      <c r="AE9" s="585"/>
      <c r="AF9" s="585"/>
      <c r="AG9" s="585"/>
      <c r="AH9" s="585"/>
      <c r="AI9" s="585"/>
      <c r="AJ9" s="585"/>
      <c r="AK9" s="585"/>
      <c r="AL9" s="585"/>
      <c r="AM9" s="586"/>
      <c r="AN9" s="606">
        <v>2016</v>
      </c>
      <c r="AO9" s="607"/>
      <c r="AP9" s="607"/>
      <c r="AQ9" s="607"/>
      <c r="AR9" s="608"/>
      <c r="AS9" s="606">
        <v>2017</v>
      </c>
      <c r="AT9" s="607"/>
      <c r="AU9" s="607"/>
      <c r="AV9" s="607"/>
      <c r="AW9" s="608"/>
      <c r="AX9" s="606">
        <v>2018</v>
      </c>
      <c r="AY9" s="607"/>
      <c r="AZ9" s="607"/>
      <c r="BA9" s="607"/>
      <c r="BB9" s="608"/>
      <c r="BC9" s="606">
        <v>2019</v>
      </c>
      <c r="BD9" s="607"/>
      <c r="BE9" s="607"/>
      <c r="BF9" s="607"/>
      <c r="BG9" s="608"/>
      <c r="BH9" s="678" t="s">
        <v>931</v>
      </c>
      <c r="BI9" s="679"/>
      <c r="BJ9" s="679"/>
      <c r="BK9" s="679"/>
      <c r="BL9" s="680"/>
      <c r="BM9" s="655"/>
      <c r="BN9" s="675"/>
    </row>
    <row r="10" spans="2:67" ht="30" customHeight="1" thickBot="1">
      <c r="B10" s="669"/>
      <c r="C10" s="669"/>
      <c r="D10" s="669"/>
      <c r="E10" s="669"/>
      <c r="F10" s="600"/>
      <c r="G10" s="601"/>
      <c r="H10" s="610"/>
      <c r="I10" s="611"/>
      <c r="J10" s="670"/>
      <c r="K10" s="603"/>
      <c r="L10" s="603"/>
      <c r="M10" s="603"/>
      <c r="N10" s="27" t="s">
        <v>4</v>
      </c>
      <c r="O10" s="27" t="s">
        <v>9</v>
      </c>
      <c r="P10" s="27" t="s">
        <v>5</v>
      </c>
      <c r="Q10" s="716">
        <v>2016</v>
      </c>
      <c r="R10" s="717"/>
      <c r="S10" s="716">
        <v>2017</v>
      </c>
      <c r="T10" s="717"/>
      <c r="U10" s="716">
        <v>2018</v>
      </c>
      <c r="V10" s="717"/>
      <c r="W10" s="716">
        <v>2019</v>
      </c>
      <c r="X10" s="720"/>
      <c r="Y10" s="227">
        <v>2016</v>
      </c>
      <c r="Z10" s="27">
        <v>2017</v>
      </c>
      <c r="AA10" s="27">
        <v>2018</v>
      </c>
      <c r="AB10" s="229">
        <v>2019</v>
      </c>
      <c r="AC10" s="612">
        <v>2016</v>
      </c>
      <c r="AD10" s="587"/>
      <c r="AE10" s="587">
        <v>2017</v>
      </c>
      <c r="AF10" s="587"/>
      <c r="AG10" s="587">
        <v>2018</v>
      </c>
      <c r="AH10" s="587"/>
      <c r="AI10" s="587">
        <v>2019</v>
      </c>
      <c r="AJ10" s="587"/>
      <c r="AK10" s="587" t="s">
        <v>931</v>
      </c>
      <c r="AL10" s="587"/>
      <c r="AM10" s="588"/>
      <c r="AN10" s="227" t="s">
        <v>1186</v>
      </c>
      <c r="AO10" s="27" t="s">
        <v>1187</v>
      </c>
      <c r="AP10" s="27" t="s">
        <v>1188</v>
      </c>
      <c r="AQ10" s="28" t="s">
        <v>1191</v>
      </c>
      <c r="AR10" s="229" t="s">
        <v>1192</v>
      </c>
      <c r="AS10" s="227" t="s">
        <v>1186</v>
      </c>
      <c r="AT10" s="27" t="s">
        <v>1187</v>
      </c>
      <c r="AU10" s="27" t="s">
        <v>1188</v>
      </c>
      <c r="AV10" s="28" t="s">
        <v>1191</v>
      </c>
      <c r="AW10" s="229" t="s">
        <v>1192</v>
      </c>
      <c r="AX10" s="227" t="s">
        <v>1186</v>
      </c>
      <c r="AY10" s="27" t="s">
        <v>1187</v>
      </c>
      <c r="AZ10" s="27" t="s">
        <v>1188</v>
      </c>
      <c r="BA10" s="28" t="s">
        <v>1191</v>
      </c>
      <c r="BB10" s="229" t="s">
        <v>1192</v>
      </c>
      <c r="BC10" s="227" t="s">
        <v>1186</v>
      </c>
      <c r="BD10" s="27" t="s">
        <v>1187</v>
      </c>
      <c r="BE10" s="27" t="s">
        <v>1188</v>
      </c>
      <c r="BF10" s="28" t="s">
        <v>1191</v>
      </c>
      <c r="BG10" s="229" t="s">
        <v>1192</v>
      </c>
      <c r="BH10" s="227" t="s">
        <v>1186</v>
      </c>
      <c r="BI10" s="27" t="s">
        <v>1187</v>
      </c>
      <c r="BJ10" s="27" t="s">
        <v>1188</v>
      </c>
      <c r="BK10" s="27" t="s">
        <v>1191</v>
      </c>
      <c r="BL10" s="229" t="s">
        <v>1192</v>
      </c>
      <c r="BM10" s="656"/>
      <c r="BN10" s="675"/>
      <c r="BO10" s="139" t="s">
        <v>6</v>
      </c>
    </row>
    <row r="11" spans="2:67" ht="30" customHeight="1">
      <c r="B11" s="648">
        <f>+RESUMEN!J136</f>
        <v>0.13692340449824822</v>
      </c>
      <c r="C11" s="657" t="s">
        <v>927</v>
      </c>
      <c r="D11" s="648">
        <f>+RESUMEN!J137</f>
        <v>0.23788895109395108</v>
      </c>
      <c r="E11" s="644" t="s">
        <v>886</v>
      </c>
      <c r="F11" s="690" t="s">
        <v>887</v>
      </c>
      <c r="G11" s="631">
        <v>0.47</v>
      </c>
      <c r="H11" s="631">
        <v>0.66</v>
      </c>
      <c r="I11" s="686">
        <f>+H11-G11</f>
        <v>0.19000000000000006</v>
      </c>
      <c r="J11" s="624">
        <f>+RESUMEN!J138</f>
        <v>0.33583333333333332</v>
      </c>
      <c r="K11" s="616" t="s">
        <v>881</v>
      </c>
      <c r="L11" s="111" t="s">
        <v>844</v>
      </c>
      <c r="M11" s="207" t="s">
        <v>1219</v>
      </c>
      <c r="N11" s="111" t="s">
        <v>1878</v>
      </c>
      <c r="O11" s="33">
        <v>0</v>
      </c>
      <c r="P11" s="84">
        <v>1</v>
      </c>
      <c r="Q11" s="84">
        <v>1</v>
      </c>
      <c r="R11" s="307">
        <f>+Q11/P11</f>
        <v>1</v>
      </c>
      <c r="S11" s="84">
        <v>0</v>
      </c>
      <c r="T11" s="307">
        <f>+S11/P11</f>
        <v>0</v>
      </c>
      <c r="U11" s="84">
        <v>0</v>
      </c>
      <c r="V11" s="309">
        <f>+U11/P11</f>
        <v>0</v>
      </c>
      <c r="W11" s="40">
        <v>0</v>
      </c>
      <c r="X11" s="316">
        <f>+W11/P11</f>
        <v>0</v>
      </c>
      <c r="Y11" s="46">
        <v>1</v>
      </c>
      <c r="Z11" s="84">
        <v>0</v>
      </c>
      <c r="AA11" s="84">
        <v>0</v>
      </c>
      <c r="AB11" s="63">
        <v>0</v>
      </c>
      <c r="AC11" s="243">
        <f>IF(Q11=0," -",Y11/Q11)</f>
        <v>1</v>
      </c>
      <c r="AD11" s="336">
        <f>IF(Q11=0," -",IF(AC11&gt;100%,100%,AC11))</f>
        <v>1</v>
      </c>
      <c r="AE11" s="244" t="str">
        <f>IF(S11=0," -",Z11/S11)</f>
        <v xml:space="preserve"> -</v>
      </c>
      <c r="AF11" s="336" t="str">
        <f>IF(S11=0," -",IF(AE11&gt;100%,100%,AE11))</f>
        <v xml:space="preserve"> -</v>
      </c>
      <c r="AG11" s="244" t="str">
        <f>IF(U11=0," -",AA11/U11)</f>
        <v xml:space="preserve"> -</v>
      </c>
      <c r="AH11" s="336" t="str">
        <f>IF(U11=0," -",IF(AG11&gt;100%,100%,AG11))</f>
        <v xml:space="preserve"> -</v>
      </c>
      <c r="AI11" s="244" t="str">
        <f>IF(W11=0," -",AB11/W11)</f>
        <v xml:space="preserve"> -</v>
      </c>
      <c r="AJ11" s="336" t="str">
        <f>IF(W11=0," -",IF(AI11&gt;100%,100%,AI11))</f>
        <v xml:space="preserve"> -</v>
      </c>
      <c r="AK11" s="502">
        <f>+SUM(Y11:AB11)/P11</f>
        <v>1</v>
      </c>
      <c r="AL11" s="497">
        <f>+IF(AK11&gt;100%,100%,AK11)</f>
        <v>1</v>
      </c>
      <c r="AM11" s="492">
        <f>+AL11</f>
        <v>1</v>
      </c>
      <c r="AN11" s="46">
        <v>488844</v>
      </c>
      <c r="AO11" s="84">
        <v>488844</v>
      </c>
      <c r="AP11" s="84">
        <v>0</v>
      </c>
      <c r="AQ11" s="135">
        <f>IF(AN11=0," -",AO11/AN11)</f>
        <v>1</v>
      </c>
      <c r="AR11" s="283" t="str">
        <f>IF(AP11=0," -",IF(AO11=0,100%,AP11/AO11))</f>
        <v xml:space="preserve"> -</v>
      </c>
      <c r="AS11" s="46">
        <v>0</v>
      </c>
      <c r="AT11" s="84">
        <v>0</v>
      </c>
      <c r="AU11" s="84">
        <v>0</v>
      </c>
      <c r="AV11" s="135" t="str">
        <f>IF(AS11=0," -",AT11/AS11)</f>
        <v xml:space="preserve"> -</v>
      </c>
      <c r="AW11" s="283" t="str">
        <f>IF(AU11=0," -",IF(AT11=0,100%,AU11/AT11))</f>
        <v xml:space="preserve"> -</v>
      </c>
      <c r="AX11" s="46">
        <v>0</v>
      </c>
      <c r="AY11" s="84">
        <v>0</v>
      </c>
      <c r="AZ11" s="84">
        <v>0</v>
      </c>
      <c r="BA11" s="135" t="str">
        <f>IF(AX11=0," -",AY11/AX11)</f>
        <v xml:space="preserve"> -</v>
      </c>
      <c r="BB11" s="283" t="str">
        <f>IF(AZ11=0," -",IF(AY11=0,100%,AZ11/AY11))</f>
        <v xml:space="preserve"> -</v>
      </c>
      <c r="BC11" s="47">
        <v>0</v>
      </c>
      <c r="BD11" s="84">
        <v>0</v>
      </c>
      <c r="BE11" s="84">
        <v>0</v>
      </c>
      <c r="BF11" s="135" t="str">
        <f>IF(BC11=0," -",BD11/BC11)</f>
        <v xml:space="preserve"> -</v>
      </c>
      <c r="BG11" s="283" t="str">
        <f>IF(BE11=0," -",IF(BD11=0,100%,BE11/BD11))</f>
        <v xml:space="preserve"> -</v>
      </c>
      <c r="BH11" s="238">
        <f t="shared" ref="BH11:BJ12" si="0">+AN11+AS11+AX11+BC11</f>
        <v>488844</v>
      </c>
      <c r="BI11" s="239">
        <f t="shared" si="0"/>
        <v>488844</v>
      </c>
      <c r="BJ11" s="239">
        <f t="shared" si="0"/>
        <v>0</v>
      </c>
      <c r="BK11" s="380">
        <f>IF(BH11=0," -",BI11/BH11)</f>
        <v>1</v>
      </c>
      <c r="BL11" s="283" t="str">
        <f>IF(BJ11=0," -",IF(BI11=0,100%,BJ11/BI11))</f>
        <v xml:space="preserve"> -</v>
      </c>
      <c r="BM11" s="450" t="s">
        <v>1342</v>
      </c>
      <c r="BN11" s="194" t="s">
        <v>1392</v>
      </c>
      <c r="BO11" s="95" t="s">
        <v>1966</v>
      </c>
    </row>
    <row r="12" spans="2:67" ht="30" customHeight="1">
      <c r="B12" s="649"/>
      <c r="C12" s="646"/>
      <c r="D12" s="649"/>
      <c r="E12" s="645"/>
      <c r="F12" s="687"/>
      <c r="G12" s="594"/>
      <c r="H12" s="594"/>
      <c r="I12" s="592"/>
      <c r="J12" s="622"/>
      <c r="K12" s="614"/>
      <c r="L12" s="110" t="s">
        <v>845</v>
      </c>
      <c r="M12" s="208" t="s">
        <v>1219</v>
      </c>
      <c r="N12" s="110" t="s">
        <v>1879</v>
      </c>
      <c r="O12" s="37">
        <v>0</v>
      </c>
      <c r="P12" s="79">
        <v>1</v>
      </c>
      <c r="Q12" s="79">
        <v>0</v>
      </c>
      <c r="R12" s="308">
        <f>+Q12/P12</f>
        <v>0</v>
      </c>
      <c r="S12" s="79">
        <v>0.1</v>
      </c>
      <c r="T12" s="308">
        <f>+S12/P12</f>
        <v>0.1</v>
      </c>
      <c r="U12" s="79">
        <v>0.4</v>
      </c>
      <c r="V12" s="310">
        <f>+U12/P12</f>
        <v>0.4</v>
      </c>
      <c r="W12" s="116">
        <v>0.5</v>
      </c>
      <c r="X12" s="317">
        <f>+W12/P12</f>
        <v>0.5</v>
      </c>
      <c r="Y12" s="233">
        <v>0.1</v>
      </c>
      <c r="Z12" s="79">
        <v>0.02</v>
      </c>
      <c r="AA12" s="79">
        <v>0</v>
      </c>
      <c r="AB12" s="65">
        <v>0</v>
      </c>
      <c r="AC12" s="247" t="str">
        <f t="shared" ref="AC12:AC75" si="1">IF(Q12=0," -",Y12/Q12)</f>
        <v xml:space="preserve"> -</v>
      </c>
      <c r="AD12" s="337" t="str">
        <f t="shared" ref="AD12:AD75" si="2">IF(Q12=0," -",IF(AC12&gt;100%,100%,AC12))</f>
        <v xml:space="preserve"> -</v>
      </c>
      <c r="AE12" s="248">
        <f t="shared" ref="AE12:AE75" si="3">IF(S12=0," -",Z12/S12)</f>
        <v>0.19999999999999998</v>
      </c>
      <c r="AF12" s="337">
        <f t="shared" ref="AF12:AF75" si="4">IF(S12=0," -",IF(AE12&gt;100%,100%,AE12))</f>
        <v>0.19999999999999998</v>
      </c>
      <c r="AG12" s="248">
        <f t="shared" ref="AG12:AG75" si="5">IF(U12=0," -",AA12/U12)</f>
        <v>0</v>
      </c>
      <c r="AH12" s="337">
        <f t="shared" ref="AH12:AH75" si="6">IF(U12=0," -",IF(AG12&gt;100%,100%,AG12))</f>
        <v>0</v>
      </c>
      <c r="AI12" s="248">
        <f t="shared" ref="AI12:AI75" si="7">IF(W12=0," -",AB12/W12)</f>
        <v>0</v>
      </c>
      <c r="AJ12" s="337">
        <f t="shared" ref="AJ12:AJ75" si="8">IF(W12=0," -",IF(AI12&gt;100%,100%,AI12))</f>
        <v>0</v>
      </c>
      <c r="AK12" s="503">
        <f t="shared" ref="AK12:AK75" si="9">+SUM(Y12:AB12)/P12</f>
        <v>0.12000000000000001</v>
      </c>
      <c r="AL12" s="498">
        <f t="shared" ref="AL12:AL75" si="10">+IF(AK12&gt;100%,100%,AK12)</f>
        <v>0.12000000000000001</v>
      </c>
      <c r="AM12" s="493">
        <f t="shared" ref="AM12:AM75" si="11">+AL12</f>
        <v>0.12000000000000001</v>
      </c>
      <c r="AN12" s="48">
        <v>0</v>
      </c>
      <c r="AO12" s="54">
        <v>0</v>
      </c>
      <c r="AP12" s="54">
        <v>0</v>
      </c>
      <c r="AQ12" s="116" t="str">
        <f>IF(AN12=0," -",AO12/AN12)</f>
        <v xml:space="preserve"> -</v>
      </c>
      <c r="AR12" s="277" t="str">
        <f>IF(AP12=0," -",IF(AO12=0,100%,AP12/AO12))</f>
        <v xml:space="preserve"> -</v>
      </c>
      <c r="AS12" s="48">
        <v>0</v>
      </c>
      <c r="AT12" s="54">
        <v>0</v>
      </c>
      <c r="AU12" s="54">
        <v>0</v>
      </c>
      <c r="AV12" s="116" t="str">
        <f>IF(AS12=0," -",AT12/AS12)</f>
        <v xml:space="preserve"> -</v>
      </c>
      <c r="AW12" s="277" t="str">
        <f>IF(AU12=0," -",IF(AT12=0,100%,AU12/AT12))</f>
        <v xml:space="preserve"> -</v>
      </c>
      <c r="AX12" s="48">
        <v>0</v>
      </c>
      <c r="AY12" s="54">
        <v>0</v>
      </c>
      <c r="AZ12" s="54">
        <v>0</v>
      </c>
      <c r="BA12" s="116" t="str">
        <f>IF(AX12=0," -",AY12/AX12)</f>
        <v xml:space="preserve"> -</v>
      </c>
      <c r="BB12" s="277" t="str">
        <f>IF(AZ12=0," -",IF(AY12=0,100%,AZ12/AY12))</f>
        <v xml:space="preserve"> -</v>
      </c>
      <c r="BC12" s="49">
        <v>0</v>
      </c>
      <c r="BD12" s="54">
        <v>0</v>
      </c>
      <c r="BE12" s="54">
        <v>0</v>
      </c>
      <c r="BF12" s="116" t="str">
        <f>IF(BC12=0," -",BD12/BC12)</f>
        <v xml:space="preserve"> -</v>
      </c>
      <c r="BG12" s="277" t="str">
        <f>IF(BE12=0," -",IF(BD12=0,100%,BE12/BD12))</f>
        <v xml:space="preserve"> -</v>
      </c>
      <c r="BH12" s="240">
        <f t="shared" si="0"/>
        <v>0</v>
      </c>
      <c r="BI12" s="236">
        <f t="shared" si="0"/>
        <v>0</v>
      </c>
      <c r="BJ12" s="236">
        <f t="shared" si="0"/>
        <v>0</v>
      </c>
      <c r="BK12" s="381" t="str">
        <f>IF(BH12=0," -",BI12/BH12)</f>
        <v xml:space="preserve"> -</v>
      </c>
      <c r="BL12" s="277" t="str">
        <f>IF(BJ12=0," -",IF(BI12=0,100%,BJ12/BI12))</f>
        <v xml:space="preserve"> -</v>
      </c>
      <c r="BM12" s="451" t="s">
        <v>1342</v>
      </c>
      <c r="BN12" s="195" t="s">
        <v>1392</v>
      </c>
      <c r="BO12" s="96" t="s">
        <v>1966</v>
      </c>
    </row>
    <row r="13" spans="2:67" ht="30" customHeight="1">
      <c r="B13" s="649"/>
      <c r="C13" s="646"/>
      <c r="D13" s="649"/>
      <c r="E13" s="645"/>
      <c r="F13" s="687"/>
      <c r="G13" s="594"/>
      <c r="H13" s="594"/>
      <c r="I13" s="592"/>
      <c r="J13" s="622"/>
      <c r="K13" s="614"/>
      <c r="L13" s="110" t="s">
        <v>846</v>
      </c>
      <c r="M13" s="980">
        <v>21032505</v>
      </c>
      <c r="N13" s="110" t="s">
        <v>1880</v>
      </c>
      <c r="O13" s="34">
        <v>0</v>
      </c>
      <c r="P13" s="54">
        <v>1</v>
      </c>
      <c r="Q13" s="54">
        <v>0</v>
      </c>
      <c r="R13" s="308">
        <v>0</v>
      </c>
      <c r="S13" s="54">
        <v>1</v>
      </c>
      <c r="T13" s="308">
        <v>0.33</v>
      </c>
      <c r="U13" s="54">
        <v>1</v>
      </c>
      <c r="V13" s="310">
        <v>0.33</v>
      </c>
      <c r="W13" s="41">
        <v>1</v>
      </c>
      <c r="X13" s="317">
        <v>0.34</v>
      </c>
      <c r="Y13" s="48">
        <v>0</v>
      </c>
      <c r="Z13" s="54">
        <v>0.2</v>
      </c>
      <c r="AA13" s="54">
        <v>0</v>
      </c>
      <c r="AB13" s="43">
        <v>0</v>
      </c>
      <c r="AC13" s="247" t="str">
        <f t="shared" si="1"/>
        <v xml:space="preserve"> -</v>
      </c>
      <c r="AD13" s="337" t="str">
        <f t="shared" si="2"/>
        <v xml:space="preserve"> -</v>
      </c>
      <c r="AE13" s="248">
        <f t="shared" si="3"/>
        <v>0.2</v>
      </c>
      <c r="AF13" s="337">
        <f t="shared" si="4"/>
        <v>0.2</v>
      </c>
      <c r="AG13" s="248">
        <f t="shared" si="5"/>
        <v>0</v>
      </c>
      <c r="AH13" s="337">
        <f t="shared" si="6"/>
        <v>0</v>
      </c>
      <c r="AI13" s="248">
        <f t="shared" si="7"/>
        <v>0</v>
      </c>
      <c r="AJ13" s="337">
        <f t="shared" si="8"/>
        <v>0</v>
      </c>
      <c r="AK13" s="503">
        <f>+AVERAGE(Z13:AB13)/P13</f>
        <v>6.6666666666666666E-2</v>
      </c>
      <c r="AL13" s="498">
        <f t="shared" si="10"/>
        <v>6.6666666666666666E-2</v>
      </c>
      <c r="AM13" s="493">
        <f t="shared" si="11"/>
        <v>6.6666666666666666E-2</v>
      </c>
      <c r="AN13" s="48">
        <v>100000</v>
      </c>
      <c r="AO13" s="54">
        <v>0</v>
      </c>
      <c r="AP13" s="54">
        <v>0</v>
      </c>
      <c r="AQ13" s="116">
        <f t="shared" ref="AQ13:AQ76" si="12">IF(AN13=0," -",AO13/AN13)</f>
        <v>0</v>
      </c>
      <c r="AR13" s="277" t="str">
        <f t="shared" ref="AR13:AR76" si="13">IF(AP13=0," -",IF(AO13=0,100%,AP13/AO13))</f>
        <v xml:space="preserve"> -</v>
      </c>
      <c r="AS13" s="48">
        <v>0</v>
      </c>
      <c r="AT13" s="54">
        <v>0</v>
      </c>
      <c r="AU13" s="54">
        <v>0</v>
      </c>
      <c r="AV13" s="116" t="str">
        <f t="shared" ref="AV13:AV76" si="14">IF(AS13=0," -",AT13/AS13)</f>
        <v xml:space="preserve"> -</v>
      </c>
      <c r="AW13" s="277" t="str">
        <f t="shared" ref="AW13:AW76" si="15">IF(AU13=0," -",IF(AT13=0,100%,AU13/AT13))</f>
        <v xml:space="preserve"> -</v>
      </c>
      <c r="AX13" s="48">
        <v>80000</v>
      </c>
      <c r="AY13" s="54">
        <v>0</v>
      </c>
      <c r="AZ13" s="54">
        <v>0</v>
      </c>
      <c r="BA13" s="116">
        <f t="shared" ref="BA13:BA76" si="16">IF(AX13=0," -",AY13/AX13)</f>
        <v>0</v>
      </c>
      <c r="BB13" s="277" t="str">
        <f t="shared" ref="BB13:BB76" si="17">IF(AZ13=0," -",IF(AY13=0,100%,AZ13/AY13))</f>
        <v xml:space="preserve"> -</v>
      </c>
      <c r="BC13" s="49">
        <v>60000</v>
      </c>
      <c r="BD13" s="54">
        <v>0</v>
      </c>
      <c r="BE13" s="54">
        <v>0</v>
      </c>
      <c r="BF13" s="116">
        <f t="shared" ref="BF13:BF76" si="18">IF(BC13=0," -",BD13/BC13)</f>
        <v>0</v>
      </c>
      <c r="BG13" s="277" t="str">
        <f t="shared" ref="BG13:BG76" si="19">IF(BE13=0," -",IF(BD13=0,100%,BE13/BD13))</f>
        <v xml:space="preserve"> -</v>
      </c>
      <c r="BH13" s="240">
        <f t="shared" ref="BH13:BH76" si="20">+AN13+AS13+AX13+BC13</f>
        <v>240000</v>
      </c>
      <c r="BI13" s="236">
        <f t="shared" ref="BI13:BI76" si="21">+AO13+AT13+AY13+BD13</f>
        <v>0</v>
      </c>
      <c r="BJ13" s="236">
        <f t="shared" ref="BJ13:BJ76" si="22">+AP13+AU13+AZ13+BE13</f>
        <v>0</v>
      </c>
      <c r="BK13" s="381">
        <f t="shared" ref="BK13:BK76" si="23">IF(BH13=0," -",BI13/BH13)</f>
        <v>0</v>
      </c>
      <c r="BL13" s="277" t="str">
        <f t="shared" ref="BL13:BL76" si="24">IF(BJ13=0," -",IF(BI13=0,100%,BJ13/BI13))</f>
        <v xml:space="preserve"> -</v>
      </c>
      <c r="BM13" s="451" t="s">
        <v>1342</v>
      </c>
      <c r="BN13" s="195" t="s">
        <v>1392</v>
      </c>
      <c r="BO13" s="96" t="s">
        <v>1966</v>
      </c>
    </row>
    <row r="14" spans="2:67" ht="30" customHeight="1">
      <c r="B14" s="649"/>
      <c r="C14" s="646"/>
      <c r="D14" s="649"/>
      <c r="E14" s="645"/>
      <c r="F14" s="687"/>
      <c r="G14" s="594"/>
      <c r="H14" s="594"/>
      <c r="I14" s="592"/>
      <c r="J14" s="622"/>
      <c r="K14" s="614"/>
      <c r="L14" s="110" t="s">
        <v>847</v>
      </c>
      <c r="M14" s="885">
        <v>21032501</v>
      </c>
      <c r="N14" s="110" t="s">
        <v>1881</v>
      </c>
      <c r="O14" s="34">
        <v>0</v>
      </c>
      <c r="P14" s="54">
        <v>1</v>
      </c>
      <c r="Q14" s="54">
        <v>1</v>
      </c>
      <c r="R14" s="308">
        <f t="shared" ref="R14:R76" si="25">+Q14/P14</f>
        <v>1</v>
      </c>
      <c r="S14" s="54">
        <v>0</v>
      </c>
      <c r="T14" s="308">
        <f t="shared" ref="T14:T76" si="26">+S14/P14</f>
        <v>0</v>
      </c>
      <c r="U14" s="54">
        <v>0</v>
      </c>
      <c r="V14" s="310">
        <f t="shared" ref="V14:V76" si="27">+U14/P14</f>
        <v>0</v>
      </c>
      <c r="W14" s="41">
        <v>0</v>
      </c>
      <c r="X14" s="317">
        <f t="shared" ref="X14:X76" si="28">+W14/P14</f>
        <v>0</v>
      </c>
      <c r="Y14" s="48">
        <v>1</v>
      </c>
      <c r="Z14" s="54">
        <v>0</v>
      </c>
      <c r="AA14" s="54">
        <v>0</v>
      </c>
      <c r="AB14" s="43">
        <v>0</v>
      </c>
      <c r="AC14" s="247">
        <f t="shared" si="1"/>
        <v>1</v>
      </c>
      <c r="AD14" s="337">
        <f t="shared" si="2"/>
        <v>1</v>
      </c>
      <c r="AE14" s="248" t="str">
        <f t="shared" si="3"/>
        <v xml:space="preserve"> -</v>
      </c>
      <c r="AF14" s="337" t="str">
        <f t="shared" si="4"/>
        <v xml:space="preserve"> -</v>
      </c>
      <c r="AG14" s="248" t="str">
        <f t="shared" si="5"/>
        <v xml:space="preserve"> -</v>
      </c>
      <c r="AH14" s="337" t="str">
        <f t="shared" si="6"/>
        <v xml:space="preserve"> -</v>
      </c>
      <c r="AI14" s="248" t="str">
        <f t="shared" si="7"/>
        <v xml:space="preserve"> -</v>
      </c>
      <c r="AJ14" s="337" t="str">
        <f t="shared" si="8"/>
        <v xml:space="preserve"> -</v>
      </c>
      <c r="AK14" s="503">
        <f t="shared" si="9"/>
        <v>1</v>
      </c>
      <c r="AL14" s="498">
        <f t="shared" si="10"/>
        <v>1</v>
      </c>
      <c r="AM14" s="493">
        <f t="shared" si="11"/>
        <v>1</v>
      </c>
      <c r="AN14" s="48">
        <v>0</v>
      </c>
      <c r="AO14" s="54">
        <v>0</v>
      </c>
      <c r="AP14" s="54">
        <v>0</v>
      </c>
      <c r="AQ14" s="116" t="str">
        <f t="shared" si="12"/>
        <v xml:space="preserve"> -</v>
      </c>
      <c r="AR14" s="277" t="str">
        <f t="shared" si="13"/>
        <v xml:space="preserve"> -</v>
      </c>
      <c r="AS14" s="48">
        <v>0</v>
      </c>
      <c r="AT14" s="54">
        <v>0</v>
      </c>
      <c r="AU14" s="54">
        <v>0</v>
      </c>
      <c r="AV14" s="116" t="str">
        <f t="shared" si="14"/>
        <v xml:space="preserve"> -</v>
      </c>
      <c r="AW14" s="277" t="str">
        <f t="shared" si="15"/>
        <v xml:space="preserve"> -</v>
      </c>
      <c r="AX14" s="48">
        <v>0</v>
      </c>
      <c r="AY14" s="54">
        <v>0</v>
      </c>
      <c r="AZ14" s="54">
        <v>0</v>
      </c>
      <c r="BA14" s="116" t="str">
        <f t="shared" si="16"/>
        <v xml:space="preserve"> -</v>
      </c>
      <c r="BB14" s="277" t="str">
        <f t="shared" si="17"/>
        <v xml:space="preserve"> -</v>
      </c>
      <c r="BC14" s="49">
        <v>0</v>
      </c>
      <c r="BD14" s="54">
        <v>0</v>
      </c>
      <c r="BE14" s="54">
        <v>0</v>
      </c>
      <c r="BF14" s="116" t="str">
        <f t="shared" si="18"/>
        <v xml:space="preserve"> -</v>
      </c>
      <c r="BG14" s="277" t="str">
        <f t="shared" si="19"/>
        <v xml:space="preserve"> -</v>
      </c>
      <c r="BH14" s="240">
        <f t="shared" si="20"/>
        <v>0</v>
      </c>
      <c r="BI14" s="236">
        <f t="shared" si="21"/>
        <v>0</v>
      </c>
      <c r="BJ14" s="236">
        <f t="shared" si="22"/>
        <v>0</v>
      </c>
      <c r="BK14" s="381" t="str">
        <f t="shared" si="23"/>
        <v xml:space="preserve"> -</v>
      </c>
      <c r="BL14" s="277" t="str">
        <f t="shared" si="24"/>
        <v xml:space="preserve"> -</v>
      </c>
      <c r="BM14" s="451" t="s">
        <v>1342</v>
      </c>
      <c r="BN14" s="195" t="s">
        <v>1392</v>
      </c>
      <c r="BO14" s="96" t="s">
        <v>1966</v>
      </c>
    </row>
    <row r="15" spans="2:67" ht="30" customHeight="1">
      <c r="B15" s="649"/>
      <c r="C15" s="646"/>
      <c r="D15" s="649"/>
      <c r="E15" s="645"/>
      <c r="F15" s="687"/>
      <c r="G15" s="594"/>
      <c r="H15" s="594"/>
      <c r="I15" s="592"/>
      <c r="J15" s="622"/>
      <c r="K15" s="614"/>
      <c r="L15" s="110" t="s">
        <v>848</v>
      </c>
      <c r="M15" s="885">
        <v>21032509</v>
      </c>
      <c r="N15" s="110" t="s">
        <v>1882</v>
      </c>
      <c r="O15" s="34">
        <v>0</v>
      </c>
      <c r="P15" s="54">
        <v>3</v>
      </c>
      <c r="Q15" s="54">
        <v>3</v>
      </c>
      <c r="R15" s="308">
        <v>0.25</v>
      </c>
      <c r="S15" s="54">
        <v>3</v>
      </c>
      <c r="T15" s="308">
        <v>0.25</v>
      </c>
      <c r="U15" s="54">
        <v>3</v>
      </c>
      <c r="V15" s="310">
        <v>0.25</v>
      </c>
      <c r="W15" s="41">
        <v>3</v>
      </c>
      <c r="X15" s="317">
        <v>0.25</v>
      </c>
      <c r="Y15" s="48">
        <v>3</v>
      </c>
      <c r="Z15" s="54">
        <v>3</v>
      </c>
      <c r="AA15" s="54">
        <v>0</v>
      </c>
      <c r="AB15" s="43">
        <v>0</v>
      </c>
      <c r="AC15" s="247">
        <f t="shared" si="1"/>
        <v>1</v>
      </c>
      <c r="AD15" s="337">
        <f t="shared" si="2"/>
        <v>1</v>
      </c>
      <c r="AE15" s="248">
        <f t="shared" si="3"/>
        <v>1</v>
      </c>
      <c r="AF15" s="337">
        <f t="shared" si="4"/>
        <v>1</v>
      </c>
      <c r="AG15" s="248">
        <f t="shared" si="5"/>
        <v>0</v>
      </c>
      <c r="AH15" s="337">
        <f t="shared" si="6"/>
        <v>0</v>
      </c>
      <c r="AI15" s="248">
        <f t="shared" si="7"/>
        <v>0</v>
      </c>
      <c r="AJ15" s="337">
        <f t="shared" si="8"/>
        <v>0</v>
      </c>
      <c r="AK15" s="503">
        <f t="shared" ref="AK15" si="29">+AVERAGE(Y15:AB15)/P15</f>
        <v>0.5</v>
      </c>
      <c r="AL15" s="498">
        <f t="shared" si="10"/>
        <v>0.5</v>
      </c>
      <c r="AM15" s="493">
        <f t="shared" si="11"/>
        <v>0.5</v>
      </c>
      <c r="AN15" s="48">
        <v>0</v>
      </c>
      <c r="AO15" s="54">
        <v>0</v>
      </c>
      <c r="AP15" s="54">
        <v>0</v>
      </c>
      <c r="AQ15" s="116" t="str">
        <f t="shared" si="12"/>
        <v xml:space="preserve"> -</v>
      </c>
      <c r="AR15" s="277" t="str">
        <f t="shared" si="13"/>
        <v xml:space="preserve"> -</v>
      </c>
      <c r="AS15" s="48">
        <v>0</v>
      </c>
      <c r="AT15" s="54">
        <v>0</v>
      </c>
      <c r="AU15" s="54">
        <v>0</v>
      </c>
      <c r="AV15" s="116" t="str">
        <f t="shared" si="14"/>
        <v xml:space="preserve"> -</v>
      </c>
      <c r="AW15" s="277" t="str">
        <f t="shared" si="15"/>
        <v xml:space="preserve"> -</v>
      </c>
      <c r="AX15" s="48">
        <v>50000</v>
      </c>
      <c r="AY15" s="54">
        <v>0</v>
      </c>
      <c r="AZ15" s="54">
        <v>0</v>
      </c>
      <c r="BA15" s="116">
        <f t="shared" si="16"/>
        <v>0</v>
      </c>
      <c r="BB15" s="277" t="str">
        <f t="shared" si="17"/>
        <v xml:space="preserve"> -</v>
      </c>
      <c r="BC15" s="49">
        <v>50000</v>
      </c>
      <c r="BD15" s="54">
        <v>0</v>
      </c>
      <c r="BE15" s="54">
        <v>0</v>
      </c>
      <c r="BF15" s="116">
        <f t="shared" si="18"/>
        <v>0</v>
      </c>
      <c r="BG15" s="277" t="str">
        <f t="shared" si="19"/>
        <v xml:space="preserve"> -</v>
      </c>
      <c r="BH15" s="240">
        <f t="shared" si="20"/>
        <v>100000</v>
      </c>
      <c r="BI15" s="236">
        <f t="shared" si="21"/>
        <v>0</v>
      </c>
      <c r="BJ15" s="236">
        <f t="shared" si="22"/>
        <v>0</v>
      </c>
      <c r="BK15" s="381">
        <f t="shared" si="23"/>
        <v>0</v>
      </c>
      <c r="BL15" s="277" t="str">
        <f t="shared" si="24"/>
        <v xml:space="preserve"> -</v>
      </c>
      <c r="BM15" s="451" t="s">
        <v>1342</v>
      </c>
      <c r="BN15" s="195" t="s">
        <v>1392</v>
      </c>
      <c r="BO15" s="96" t="s">
        <v>1966</v>
      </c>
    </row>
    <row r="16" spans="2:67" ht="30" customHeight="1">
      <c r="B16" s="649"/>
      <c r="C16" s="646"/>
      <c r="D16" s="649"/>
      <c r="E16" s="645"/>
      <c r="F16" s="687"/>
      <c r="G16" s="594"/>
      <c r="H16" s="594"/>
      <c r="I16" s="592"/>
      <c r="J16" s="622"/>
      <c r="K16" s="614"/>
      <c r="L16" s="23" t="s">
        <v>849</v>
      </c>
      <c r="M16" s="209">
        <v>22053512004</v>
      </c>
      <c r="N16" s="23" t="s">
        <v>1883</v>
      </c>
      <c r="O16" s="34">
        <v>0</v>
      </c>
      <c r="P16" s="54">
        <v>2</v>
      </c>
      <c r="Q16" s="54">
        <v>0</v>
      </c>
      <c r="R16" s="308">
        <f t="shared" si="25"/>
        <v>0</v>
      </c>
      <c r="S16" s="54">
        <v>0</v>
      </c>
      <c r="T16" s="308">
        <f t="shared" si="26"/>
        <v>0</v>
      </c>
      <c r="U16" s="54">
        <v>2</v>
      </c>
      <c r="V16" s="310">
        <f t="shared" si="27"/>
        <v>1</v>
      </c>
      <c r="W16" s="41">
        <v>0</v>
      </c>
      <c r="X16" s="317">
        <f t="shared" si="28"/>
        <v>0</v>
      </c>
      <c r="Y16" s="48">
        <v>0</v>
      </c>
      <c r="Z16" s="54">
        <v>0</v>
      </c>
      <c r="AA16" s="54">
        <v>0</v>
      </c>
      <c r="AB16" s="43">
        <v>0</v>
      </c>
      <c r="AC16" s="247" t="str">
        <f t="shared" si="1"/>
        <v xml:space="preserve"> -</v>
      </c>
      <c r="AD16" s="337" t="str">
        <f t="shared" si="2"/>
        <v xml:space="preserve"> -</v>
      </c>
      <c r="AE16" s="248" t="str">
        <f t="shared" si="3"/>
        <v xml:space="preserve"> -</v>
      </c>
      <c r="AF16" s="337" t="str">
        <f t="shared" si="4"/>
        <v xml:space="preserve"> -</v>
      </c>
      <c r="AG16" s="248">
        <f t="shared" si="5"/>
        <v>0</v>
      </c>
      <c r="AH16" s="337">
        <f t="shared" si="6"/>
        <v>0</v>
      </c>
      <c r="AI16" s="248" t="str">
        <f t="shared" si="7"/>
        <v xml:space="preserve"> -</v>
      </c>
      <c r="AJ16" s="337" t="str">
        <f t="shared" si="8"/>
        <v xml:space="preserve"> -</v>
      </c>
      <c r="AK16" s="503">
        <f t="shared" si="9"/>
        <v>0</v>
      </c>
      <c r="AL16" s="498">
        <f t="shared" si="10"/>
        <v>0</v>
      </c>
      <c r="AM16" s="493">
        <f t="shared" si="11"/>
        <v>0</v>
      </c>
      <c r="AN16" s="48">
        <v>0</v>
      </c>
      <c r="AO16" s="54">
        <v>0</v>
      </c>
      <c r="AP16" s="54">
        <v>0</v>
      </c>
      <c r="AQ16" s="116" t="str">
        <f t="shared" si="12"/>
        <v xml:space="preserve"> -</v>
      </c>
      <c r="AR16" s="277" t="str">
        <f t="shared" si="13"/>
        <v xml:space="preserve"> -</v>
      </c>
      <c r="AS16" s="48">
        <v>0</v>
      </c>
      <c r="AT16" s="54">
        <v>0</v>
      </c>
      <c r="AU16" s="54">
        <v>0</v>
      </c>
      <c r="AV16" s="116" t="str">
        <f t="shared" si="14"/>
        <v xml:space="preserve"> -</v>
      </c>
      <c r="AW16" s="277" t="str">
        <f t="shared" si="15"/>
        <v xml:space="preserve"> -</v>
      </c>
      <c r="AX16" s="48">
        <v>2500000</v>
      </c>
      <c r="AY16" s="54">
        <v>0</v>
      </c>
      <c r="AZ16" s="54">
        <v>0</v>
      </c>
      <c r="BA16" s="116">
        <f t="shared" si="16"/>
        <v>0</v>
      </c>
      <c r="BB16" s="277" t="str">
        <f t="shared" si="17"/>
        <v xml:space="preserve"> -</v>
      </c>
      <c r="BC16" s="49">
        <v>0</v>
      </c>
      <c r="BD16" s="54">
        <v>0</v>
      </c>
      <c r="BE16" s="54">
        <v>0</v>
      </c>
      <c r="BF16" s="116" t="str">
        <f t="shared" si="18"/>
        <v xml:space="preserve"> -</v>
      </c>
      <c r="BG16" s="277" t="str">
        <f t="shared" si="19"/>
        <v xml:space="preserve"> -</v>
      </c>
      <c r="BH16" s="240">
        <f t="shared" si="20"/>
        <v>2500000</v>
      </c>
      <c r="BI16" s="236">
        <f t="shared" si="21"/>
        <v>0</v>
      </c>
      <c r="BJ16" s="236">
        <f t="shared" si="22"/>
        <v>0</v>
      </c>
      <c r="BK16" s="381">
        <f t="shared" si="23"/>
        <v>0</v>
      </c>
      <c r="BL16" s="277" t="str">
        <f t="shared" si="24"/>
        <v xml:space="preserve"> -</v>
      </c>
      <c r="BM16" s="451" t="s">
        <v>1342</v>
      </c>
      <c r="BN16" s="195" t="s">
        <v>1392</v>
      </c>
      <c r="BO16" s="96" t="s">
        <v>1966</v>
      </c>
    </row>
    <row r="17" spans="2:67" ht="30" customHeight="1">
      <c r="B17" s="649"/>
      <c r="C17" s="646"/>
      <c r="D17" s="649"/>
      <c r="E17" s="645"/>
      <c r="F17" s="687"/>
      <c r="G17" s="594"/>
      <c r="H17" s="594"/>
      <c r="I17" s="592"/>
      <c r="J17" s="622"/>
      <c r="K17" s="614"/>
      <c r="L17" s="23" t="s">
        <v>850</v>
      </c>
      <c r="M17" s="123" t="s">
        <v>1219</v>
      </c>
      <c r="N17" s="23" t="s">
        <v>1884</v>
      </c>
      <c r="O17" s="34">
        <v>0</v>
      </c>
      <c r="P17" s="54">
        <v>1</v>
      </c>
      <c r="Q17" s="54">
        <v>0</v>
      </c>
      <c r="R17" s="308">
        <f t="shared" si="25"/>
        <v>0</v>
      </c>
      <c r="S17" s="54">
        <v>1</v>
      </c>
      <c r="T17" s="308">
        <f t="shared" si="26"/>
        <v>1</v>
      </c>
      <c r="U17" s="54">
        <v>0</v>
      </c>
      <c r="V17" s="310">
        <f t="shared" si="27"/>
        <v>0</v>
      </c>
      <c r="W17" s="41">
        <v>0</v>
      </c>
      <c r="X17" s="317">
        <f t="shared" si="28"/>
        <v>0</v>
      </c>
      <c r="Y17" s="48">
        <v>0</v>
      </c>
      <c r="Z17" s="54">
        <v>0</v>
      </c>
      <c r="AA17" s="54">
        <v>0</v>
      </c>
      <c r="AB17" s="43">
        <v>0</v>
      </c>
      <c r="AC17" s="247" t="str">
        <f t="shared" si="1"/>
        <v xml:space="preserve"> -</v>
      </c>
      <c r="AD17" s="337" t="str">
        <f t="shared" si="2"/>
        <v xml:space="preserve"> -</v>
      </c>
      <c r="AE17" s="248">
        <f t="shared" si="3"/>
        <v>0</v>
      </c>
      <c r="AF17" s="337">
        <f t="shared" si="4"/>
        <v>0</v>
      </c>
      <c r="AG17" s="248" t="str">
        <f t="shared" si="5"/>
        <v xml:space="preserve"> -</v>
      </c>
      <c r="AH17" s="337" t="str">
        <f t="shared" si="6"/>
        <v xml:space="preserve"> -</v>
      </c>
      <c r="AI17" s="248" t="str">
        <f t="shared" si="7"/>
        <v xml:space="preserve"> -</v>
      </c>
      <c r="AJ17" s="337" t="str">
        <f t="shared" si="8"/>
        <v xml:space="preserve"> -</v>
      </c>
      <c r="AK17" s="503">
        <f t="shared" si="9"/>
        <v>0</v>
      </c>
      <c r="AL17" s="498">
        <f t="shared" si="10"/>
        <v>0</v>
      </c>
      <c r="AM17" s="493">
        <f t="shared" si="11"/>
        <v>0</v>
      </c>
      <c r="AN17" s="48">
        <v>0</v>
      </c>
      <c r="AO17" s="54">
        <v>0</v>
      </c>
      <c r="AP17" s="54">
        <v>0</v>
      </c>
      <c r="AQ17" s="116" t="str">
        <f t="shared" si="12"/>
        <v xml:space="preserve"> -</v>
      </c>
      <c r="AR17" s="277" t="str">
        <f t="shared" si="13"/>
        <v xml:space="preserve"> -</v>
      </c>
      <c r="AS17" s="48">
        <v>0</v>
      </c>
      <c r="AT17" s="54">
        <v>0</v>
      </c>
      <c r="AU17" s="54">
        <v>0</v>
      </c>
      <c r="AV17" s="116" t="str">
        <f t="shared" si="14"/>
        <v xml:space="preserve"> -</v>
      </c>
      <c r="AW17" s="277" t="str">
        <f t="shared" si="15"/>
        <v xml:space="preserve"> -</v>
      </c>
      <c r="AX17" s="48">
        <v>0</v>
      </c>
      <c r="AY17" s="54">
        <v>0</v>
      </c>
      <c r="AZ17" s="54">
        <v>0</v>
      </c>
      <c r="BA17" s="116" t="str">
        <f t="shared" si="16"/>
        <v xml:space="preserve"> -</v>
      </c>
      <c r="BB17" s="277" t="str">
        <f t="shared" si="17"/>
        <v xml:space="preserve"> -</v>
      </c>
      <c r="BC17" s="49">
        <v>0</v>
      </c>
      <c r="BD17" s="54">
        <v>0</v>
      </c>
      <c r="BE17" s="54">
        <v>0</v>
      </c>
      <c r="BF17" s="116" t="str">
        <f t="shared" si="18"/>
        <v xml:space="preserve"> -</v>
      </c>
      <c r="BG17" s="277" t="str">
        <f t="shared" si="19"/>
        <v xml:space="preserve"> -</v>
      </c>
      <c r="BH17" s="240">
        <f t="shared" si="20"/>
        <v>0</v>
      </c>
      <c r="BI17" s="236">
        <f t="shared" si="21"/>
        <v>0</v>
      </c>
      <c r="BJ17" s="236">
        <f t="shared" si="22"/>
        <v>0</v>
      </c>
      <c r="BK17" s="381" t="str">
        <f t="shared" si="23"/>
        <v xml:space="preserve"> -</v>
      </c>
      <c r="BL17" s="277" t="str">
        <f t="shared" si="24"/>
        <v xml:space="preserve"> -</v>
      </c>
      <c r="BM17" s="451" t="s">
        <v>1342</v>
      </c>
      <c r="BN17" s="93" t="s">
        <v>1392</v>
      </c>
      <c r="BO17" s="96" t="s">
        <v>96</v>
      </c>
    </row>
    <row r="18" spans="2:67" ht="30" customHeight="1" thickBot="1">
      <c r="B18" s="649"/>
      <c r="C18" s="646"/>
      <c r="D18" s="649"/>
      <c r="E18" s="645"/>
      <c r="F18" s="687"/>
      <c r="G18" s="594"/>
      <c r="H18" s="594"/>
      <c r="I18" s="592"/>
      <c r="J18" s="625"/>
      <c r="K18" s="617"/>
      <c r="L18" s="26" t="s">
        <v>851</v>
      </c>
      <c r="M18" s="109" t="s">
        <v>1219</v>
      </c>
      <c r="N18" s="26" t="s">
        <v>1885</v>
      </c>
      <c r="O18" s="39">
        <v>40</v>
      </c>
      <c r="P18" s="86">
        <v>2</v>
      </c>
      <c r="Q18" s="86">
        <v>0</v>
      </c>
      <c r="R18" s="318">
        <f t="shared" si="25"/>
        <v>0</v>
      </c>
      <c r="S18" s="86">
        <v>0</v>
      </c>
      <c r="T18" s="318">
        <f t="shared" si="26"/>
        <v>0</v>
      </c>
      <c r="U18" s="86">
        <v>1</v>
      </c>
      <c r="V18" s="319">
        <f t="shared" si="27"/>
        <v>0.5</v>
      </c>
      <c r="W18" s="45">
        <v>1</v>
      </c>
      <c r="X18" s="320">
        <f t="shared" si="28"/>
        <v>0.5</v>
      </c>
      <c r="Y18" s="56">
        <v>0</v>
      </c>
      <c r="Z18" s="86">
        <v>0</v>
      </c>
      <c r="AA18" s="86">
        <v>0</v>
      </c>
      <c r="AB18" s="64">
        <v>0</v>
      </c>
      <c r="AC18" s="245" t="str">
        <f t="shared" si="1"/>
        <v xml:space="preserve"> -</v>
      </c>
      <c r="AD18" s="340" t="str">
        <f t="shared" si="2"/>
        <v xml:space="preserve"> -</v>
      </c>
      <c r="AE18" s="246" t="str">
        <f t="shared" si="3"/>
        <v xml:space="preserve"> -</v>
      </c>
      <c r="AF18" s="340" t="str">
        <f t="shared" si="4"/>
        <v xml:space="preserve"> -</v>
      </c>
      <c r="AG18" s="246">
        <f t="shared" si="5"/>
        <v>0</v>
      </c>
      <c r="AH18" s="340">
        <f t="shared" si="6"/>
        <v>0</v>
      </c>
      <c r="AI18" s="246">
        <f t="shared" si="7"/>
        <v>0</v>
      </c>
      <c r="AJ18" s="340">
        <f t="shared" si="8"/>
        <v>0</v>
      </c>
      <c r="AK18" s="504">
        <f t="shared" si="9"/>
        <v>0</v>
      </c>
      <c r="AL18" s="499">
        <f t="shared" si="10"/>
        <v>0</v>
      </c>
      <c r="AM18" s="494">
        <f t="shared" si="11"/>
        <v>0</v>
      </c>
      <c r="AN18" s="56">
        <v>0</v>
      </c>
      <c r="AO18" s="86">
        <v>0</v>
      </c>
      <c r="AP18" s="86">
        <v>0</v>
      </c>
      <c r="AQ18" s="137" t="str">
        <f t="shared" si="12"/>
        <v xml:space="preserve"> -</v>
      </c>
      <c r="AR18" s="284" t="str">
        <f t="shared" si="13"/>
        <v xml:space="preserve"> -</v>
      </c>
      <c r="AS18" s="56">
        <v>0</v>
      </c>
      <c r="AT18" s="86">
        <v>0</v>
      </c>
      <c r="AU18" s="86">
        <v>0</v>
      </c>
      <c r="AV18" s="137" t="str">
        <f t="shared" si="14"/>
        <v xml:space="preserve"> -</v>
      </c>
      <c r="AW18" s="284" t="str">
        <f t="shared" si="15"/>
        <v xml:space="preserve"> -</v>
      </c>
      <c r="AX18" s="56">
        <v>0</v>
      </c>
      <c r="AY18" s="86">
        <v>0</v>
      </c>
      <c r="AZ18" s="86">
        <v>0</v>
      </c>
      <c r="BA18" s="137" t="str">
        <f t="shared" si="16"/>
        <v xml:space="preserve"> -</v>
      </c>
      <c r="BB18" s="284" t="str">
        <f t="shared" si="17"/>
        <v xml:space="preserve"> -</v>
      </c>
      <c r="BC18" s="57">
        <v>0</v>
      </c>
      <c r="BD18" s="86">
        <v>0</v>
      </c>
      <c r="BE18" s="86">
        <v>0</v>
      </c>
      <c r="BF18" s="137" t="str">
        <f t="shared" si="18"/>
        <v xml:space="preserve"> -</v>
      </c>
      <c r="BG18" s="284" t="str">
        <f t="shared" si="19"/>
        <v xml:space="preserve"> -</v>
      </c>
      <c r="BH18" s="241">
        <f t="shared" si="20"/>
        <v>0</v>
      </c>
      <c r="BI18" s="242">
        <f t="shared" si="21"/>
        <v>0</v>
      </c>
      <c r="BJ18" s="242">
        <f t="shared" si="22"/>
        <v>0</v>
      </c>
      <c r="BK18" s="382" t="str">
        <f t="shared" si="23"/>
        <v xml:space="preserve"> -</v>
      </c>
      <c r="BL18" s="284" t="str">
        <f t="shared" si="24"/>
        <v xml:space="preserve"> -</v>
      </c>
      <c r="BM18" s="452" t="s">
        <v>1342</v>
      </c>
      <c r="BN18" s="99" t="s">
        <v>1339</v>
      </c>
      <c r="BO18" s="100" t="s">
        <v>1957</v>
      </c>
    </row>
    <row r="19" spans="2:67" ht="30" customHeight="1">
      <c r="B19" s="649"/>
      <c r="C19" s="646"/>
      <c r="D19" s="649"/>
      <c r="E19" s="645"/>
      <c r="F19" s="687"/>
      <c r="G19" s="594"/>
      <c r="H19" s="594"/>
      <c r="I19" s="592"/>
      <c r="J19" s="621">
        <f>+RESUMEN!J139</f>
        <v>9.9999999999999992E-2</v>
      </c>
      <c r="K19" s="613" t="s">
        <v>882</v>
      </c>
      <c r="L19" s="24" t="s">
        <v>852</v>
      </c>
      <c r="M19" s="130" t="s">
        <v>2055</v>
      </c>
      <c r="N19" s="24" t="s">
        <v>1886</v>
      </c>
      <c r="O19" s="35">
        <v>0</v>
      </c>
      <c r="P19" s="53">
        <v>1</v>
      </c>
      <c r="Q19" s="53">
        <v>1</v>
      </c>
      <c r="R19" s="314">
        <v>0.25</v>
      </c>
      <c r="S19" s="53">
        <v>1</v>
      </c>
      <c r="T19" s="314">
        <v>0.25</v>
      </c>
      <c r="U19" s="53">
        <v>1</v>
      </c>
      <c r="V19" s="315">
        <v>0.25</v>
      </c>
      <c r="W19" s="42">
        <v>1</v>
      </c>
      <c r="X19" s="315">
        <v>0.25</v>
      </c>
      <c r="Y19" s="46">
        <v>1</v>
      </c>
      <c r="Z19" s="84">
        <v>1</v>
      </c>
      <c r="AA19" s="84">
        <v>0</v>
      </c>
      <c r="AB19" s="63">
        <v>0</v>
      </c>
      <c r="AC19" s="341">
        <f t="shared" si="1"/>
        <v>1</v>
      </c>
      <c r="AD19" s="342">
        <f t="shared" si="2"/>
        <v>1</v>
      </c>
      <c r="AE19" s="343">
        <f t="shared" si="3"/>
        <v>1</v>
      </c>
      <c r="AF19" s="342">
        <f t="shared" si="4"/>
        <v>1</v>
      </c>
      <c r="AG19" s="343">
        <f t="shared" si="5"/>
        <v>0</v>
      </c>
      <c r="AH19" s="342">
        <f t="shared" si="6"/>
        <v>0</v>
      </c>
      <c r="AI19" s="343">
        <f t="shared" si="7"/>
        <v>0</v>
      </c>
      <c r="AJ19" s="342">
        <f t="shared" si="8"/>
        <v>0</v>
      </c>
      <c r="AK19" s="505">
        <f t="shared" ref="AK19" si="30">+AVERAGE(Y19:AB19)/P19</f>
        <v>0.5</v>
      </c>
      <c r="AL19" s="500">
        <f t="shared" si="10"/>
        <v>0.5</v>
      </c>
      <c r="AM19" s="495">
        <f t="shared" si="11"/>
        <v>0.5</v>
      </c>
      <c r="AN19" s="55">
        <v>200000</v>
      </c>
      <c r="AO19" s="53">
        <v>45120</v>
      </c>
      <c r="AP19" s="53">
        <v>0</v>
      </c>
      <c r="AQ19" s="134">
        <f t="shared" si="12"/>
        <v>0.22559999999999999</v>
      </c>
      <c r="AR19" s="276" t="str">
        <f t="shared" si="13"/>
        <v xml:space="preserve"> -</v>
      </c>
      <c r="AS19" s="52">
        <v>185000</v>
      </c>
      <c r="AT19" s="53">
        <v>61705</v>
      </c>
      <c r="AU19" s="53">
        <v>0</v>
      </c>
      <c r="AV19" s="134">
        <f t="shared" si="14"/>
        <v>0.33354054054054055</v>
      </c>
      <c r="AW19" s="276" t="str">
        <f t="shared" si="15"/>
        <v xml:space="preserve"> -</v>
      </c>
      <c r="AX19" s="52">
        <v>720500</v>
      </c>
      <c r="AY19" s="53">
        <v>0</v>
      </c>
      <c r="AZ19" s="53">
        <v>0</v>
      </c>
      <c r="BA19" s="134">
        <f t="shared" si="16"/>
        <v>0</v>
      </c>
      <c r="BB19" s="276" t="str">
        <f t="shared" si="17"/>
        <v xml:space="preserve"> -</v>
      </c>
      <c r="BC19" s="55">
        <v>731525</v>
      </c>
      <c r="BD19" s="53">
        <v>0</v>
      </c>
      <c r="BE19" s="53">
        <v>0</v>
      </c>
      <c r="BF19" s="134">
        <f t="shared" si="18"/>
        <v>0</v>
      </c>
      <c r="BG19" s="276" t="str">
        <f t="shared" si="19"/>
        <v xml:space="preserve"> -</v>
      </c>
      <c r="BH19" s="278">
        <f t="shared" si="20"/>
        <v>1837025</v>
      </c>
      <c r="BI19" s="279">
        <f t="shared" si="21"/>
        <v>106825</v>
      </c>
      <c r="BJ19" s="279">
        <f t="shared" si="22"/>
        <v>0</v>
      </c>
      <c r="BK19" s="383">
        <f t="shared" si="23"/>
        <v>5.8151086675467124E-2</v>
      </c>
      <c r="BL19" s="276" t="str">
        <f t="shared" si="24"/>
        <v xml:space="preserve"> -</v>
      </c>
      <c r="BM19" s="450" t="s">
        <v>1223</v>
      </c>
      <c r="BN19" s="194" t="s">
        <v>1392</v>
      </c>
      <c r="BO19" s="95" t="s">
        <v>1962</v>
      </c>
    </row>
    <row r="20" spans="2:67" ht="30" customHeight="1">
      <c r="B20" s="649"/>
      <c r="C20" s="646"/>
      <c r="D20" s="649"/>
      <c r="E20" s="645"/>
      <c r="F20" s="687"/>
      <c r="G20" s="594"/>
      <c r="H20" s="594"/>
      <c r="I20" s="592"/>
      <c r="J20" s="622"/>
      <c r="K20" s="614"/>
      <c r="L20" s="23" t="s">
        <v>853</v>
      </c>
      <c r="M20" s="123" t="s">
        <v>2056</v>
      </c>
      <c r="N20" s="23" t="s">
        <v>1887</v>
      </c>
      <c r="O20" s="34">
        <v>0</v>
      </c>
      <c r="P20" s="54">
        <v>1</v>
      </c>
      <c r="Q20" s="54">
        <v>0</v>
      </c>
      <c r="R20" s="308">
        <f t="shared" si="25"/>
        <v>0</v>
      </c>
      <c r="S20" s="54">
        <v>1</v>
      </c>
      <c r="T20" s="308">
        <v>0.33</v>
      </c>
      <c r="U20" s="54">
        <v>1</v>
      </c>
      <c r="V20" s="310">
        <v>0.33</v>
      </c>
      <c r="W20" s="41">
        <v>1</v>
      </c>
      <c r="X20" s="310">
        <v>0.34</v>
      </c>
      <c r="Y20" s="48">
        <v>0</v>
      </c>
      <c r="Z20" s="54">
        <v>0</v>
      </c>
      <c r="AA20" s="54">
        <v>0</v>
      </c>
      <c r="AB20" s="43">
        <v>0</v>
      </c>
      <c r="AC20" s="247" t="str">
        <f t="shared" si="1"/>
        <v xml:space="preserve"> -</v>
      </c>
      <c r="AD20" s="337" t="str">
        <f t="shared" si="2"/>
        <v xml:space="preserve"> -</v>
      </c>
      <c r="AE20" s="248">
        <f t="shared" si="3"/>
        <v>0</v>
      </c>
      <c r="AF20" s="337">
        <f t="shared" si="4"/>
        <v>0</v>
      </c>
      <c r="AG20" s="248">
        <f t="shared" si="5"/>
        <v>0</v>
      </c>
      <c r="AH20" s="337">
        <f t="shared" si="6"/>
        <v>0</v>
      </c>
      <c r="AI20" s="248">
        <f t="shared" si="7"/>
        <v>0</v>
      </c>
      <c r="AJ20" s="337">
        <f t="shared" si="8"/>
        <v>0</v>
      </c>
      <c r="AK20" s="503">
        <f>+AVERAGE(Z20:AB20)/P20</f>
        <v>0</v>
      </c>
      <c r="AL20" s="498">
        <f t="shared" si="10"/>
        <v>0</v>
      </c>
      <c r="AM20" s="493">
        <f t="shared" si="11"/>
        <v>0</v>
      </c>
      <c r="AN20" s="49">
        <v>0</v>
      </c>
      <c r="AO20" s="54">
        <v>0</v>
      </c>
      <c r="AP20" s="54">
        <v>0</v>
      </c>
      <c r="AQ20" s="116" t="str">
        <f t="shared" si="12"/>
        <v xml:space="preserve"> -</v>
      </c>
      <c r="AR20" s="277" t="str">
        <f t="shared" si="13"/>
        <v xml:space="preserve"> -</v>
      </c>
      <c r="AS20" s="48">
        <v>185000</v>
      </c>
      <c r="AT20" s="54">
        <v>0</v>
      </c>
      <c r="AU20" s="54">
        <v>0</v>
      </c>
      <c r="AV20" s="116">
        <f t="shared" si="14"/>
        <v>0</v>
      </c>
      <c r="AW20" s="277" t="str">
        <f t="shared" si="15"/>
        <v xml:space="preserve"> -</v>
      </c>
      <c r="AX20" s="48">
        <v>0</v>
      </c>
      <c r="AY20" s="54">
        <v>0</v>
      </c>
      <c r="AZ20" s="54">
        <v>0</v>
      </c>
      <c r="BA20" s="116" t="str">
        <f t="shared" si="16"/>
        <v xml:space="preserve"> -</v>
      </c>
      <c r="BB20" s="277" t="str">
        <f t="shared" si="17"/>
        <v xml:space="preserve"> -</v>
      </c>
      <c r="BC20" s="49">
        <v>0</v>
      </c>
      <c r="BD20" s="54">
        <v>0</v>
      </c>
      <c r="BE20" s="54">
        <v>0</v>
      </c>
      <c r="BF20" s="116" t="str">
        <f t="shared" si="18"/>
        <v xml:space="preserve"> -</v>
      </c>
      <c r="BG20" s="277" t="str">
        <f t="shared" si="19"/>
        <v xml:space="preserve"> -</v>
      </c>
      <c r="BH20" s="240">
        <f t="shared" si="20"/>
        <v>185000</v>
      </c>
      <c r="BI20" s="236">
        <f t="shared" si="21"/>
        <v>0</v>
      </c>
      <c r="BJ20" s="236">
        <f t="shared" si="22"/>
        <v>0</v>
      </c>
      <c r="BK20" s="381">
        <f t="shared" si="23"/>
        <v>0</v>
      </c>
      <c r="BL20" s="277" t="str">
        <f t="shared" si="24"/>
        <v xml:space="preserve"> -</v>
      </c>
      <c r="BM20" s="451" t="s">
        <v>1888</v>
      </c>
      <c r="BN20" s="195" t="s">
        <v>1392</v>
      </c>
      <c r="BO20" s="96" t="s">
        <v>1962</v>
      </c>
    </row>
    <row r="21" spans="2:67" ht="30" customHeight="1">
      <c r="B21" s="649"/>
      <c r="C21" s="646"/>
      <c r="D21" s="649"/>
      <c r="E21" s="645"/>
      <c r="F21" s="687" t="s">
        <v>888</v>
      </c>
      <c r="G21" s="594">
        <v>0.05</v>
      </c>
      <c r="H21" s="594">
        <v>0.15</v>
      </c>
      <c r="I21" s="592">
        <f>+H21-G21</f>
        <v>9.9999999999999992E-2</v>
      </c>
      <c r="J21" s="622"/>
      <c r="K21" s="614"/>
      <c r="L21" s="23" t="s">
        <v>854</v>
      </c>
      <c r="M21" s="123" t="s">
        <v>2056</v>
      </c>
      <c r="N21" s="23" t="s">
        <v>1889</v>
      </c>
      <c r="O21" s="34">
        <v>0</v>
      </c>
      <c r="P21" s="54">
        <v>20</v>
      </c>
      <c r="Q21" s="54">
        <v>0</v>
      </c>
      <c r="R21" s="308">
        <f t="shared" si="25"/>
        <v>0</v>
      </c>
      <c r="S21" s="54">
        <v>3</v>
      </c>
      <c r="T21" s="308">
        <f t="shared" si="26"/>
        <v>0.15</v>
      </c>
      <c r="U21" s="54">
        <v>7</v>
      </c>
      <c r="V21" s="310">
        <f t="shared" si="27"/>
        <v>0.35</v>
      </c>
      <c r="W21" s="41">
        <v>10</v>
      </c>
      <c r="X21" s="310">
        <f t="shared" si="28"/>
        <v>0.5</v>
      </c>
      <c r="Y21" s="48">
        <v>0</v>
      </c>
      <c r="Z21" s="54">
        <v>0</v>
      </c>
      <c r="AA21" s="54">
        <v>0</v>
      </c>
      <c r="AB21" s="43">
        <v>0</v>
      </c>
      <c r="AC21" s="247" t="str">
        <f t="shared" si="1"/>
        <v xml:space="preserve"> -</v>
      </c>
      <c r="AD21" s="337" t="str">
        <f t="shared" si="2"/>
        <v xml:space="preserve"> -</v>
      </c>
      <c r="AE21" s="248">
        <f t="shared" si="3"/>
        <v>0</v>
      </c>
      <c r="AF21" s="337">
        <f t="shared" si="4"/>
        <v>0</v>
      </c>
      <c r="AG21" s="248">
        <f t="shared" si="5"/>
        <v>0</v>
      </c>
      <c r="AH21" s="337">
        <f t="shared" si="6"/>
        <v>0</v>
      </c>
      <c r="AI21" s="248">
        <f t="shared" si="7"/>
        <v>0</v>
      </c>
      <c r="AJ21" s="337">
        <f t="shared" si="8"/>
        <v>0</v>
      </c>
      <c r="AK21" s="503">
        <f t="shared" si="9"/>
        <v>0</v>
      </c>
      <c r="AL21" s="498">
        <f t="shared" si="10"/>
        <v>0</v>
      </c>
      <c r="AM21" s="493">
        <f t="shared" si="11"/>
        <v>0</v>
      </c>
      <c r="AN21" s="49">
        <v>250000</v>
      </c>
      <c r="AO21" s="54">
        <v>0</v>
      </c>
      <c r="AP21" s="54">
        <v>0</v>
      </c>
      <c r="AQ21" s="116">
        <f t="shared" si="12"/>
        <v>0</v>
      </c>
      <c r="AR21" s="277" t="str">
        <f t="shared" si="13"/>
        <v xml:space="preserve"> -</v>
      </c>
      <c r="AS21" s="48">
        <v>2537824</v>
      </c>
      <c r="AT21" s="54">
        <v>0</v>
      </c>
      <c r="AU21" s="54">
        <v>0</v>
      </c>
      <c r="AV21" s="116">
        <f t="shared" si="14"/>
        <v>0</v>
      </c>
      <c r="AW21" s="277" t="str">
        <f t="shared" si="15"/>
        <v xml:space="preserve"> -</v>
      </c>
      <c r="AX21" s="48">
        <v>4400000</v>
      </c>
      <c r="AY21" s="54">
        <v>0</v>
      </c>
      <c r="AZ21" s="54">
        <v>0</v>
      </c>
      <c r="BA21" s="116">
        <f t="shared" si="16"/>
        <v>0</v>
      </c>
      <c r="BB21" s="277" t="str">
        <f t="shared" si="17"/>
        <v xml:space="preserve"> -</v>
      </c>
      <c r="BC21" s="49">
        <v>4000000</v>
      </c>
      <c r="BD21" s="54">
        <v>0</v>
      </c>
      <c r="BE21" s="54">
        <v>0</v>
      </c>
      <c r="BF21" s="116">
        <f t="shared" si="18"/>
        <v>0</v>
      </c>
      <c r="BG21" s="277" t="str">
        <f t="shared" si="19"/>
        <v xml:space="preserve"> -</v>
      </c>
      <c r="BH21" s="240">
        <f t="shared" si="20"/>
        <v>11187824</v>
      </c>
      <c r="BI21" s="236">
        <f t="shared" si="21"/>
        <v>0</v>
      </c>
      <c r="BJ21" s="236">
        <f t="shared" si="22"/>
        <v>0</v>
      </c>
      <c r="BK21" s="381">
        <f t="shared" si="23"/>
        <v>0</v>
      </c>
      <c r="BL21" s="277" t="str">
        <f t="shared" si="24"/>
        <v xml:space="preserve"> -</v>
      </c>
      <c r="BM21" s="451" t="s">
        <v>1342</v>
      </c>
      <c r="BN21" s="195" t="s">
        <v>1392</v>
      </c>
      <c r="BO21" s="96" t="s">
        <v>1957</v>
      </c>
    </row>
    <row r="22" spans="2:67" ht="30" customHeight="1">
      <c r="B22" s="649"/>
      <c r="C22" s="646"/>
      <c r="D22" s="649"/>
      <c r="E22" s="645"/>
      <c r="F22" s="687"/>
      <c r="G22" s="594"/>
      <c r="H22" s="594"/>
      <c r="I22" s="592"/>
      <c r="J22" s="622"/>
      <c r="K22" s="614"/>
      <c r="L22" s="23" t="s">
        <v>855</v>
      </c>
      <c r="M22" s="123" t="s">
        <v>2055</v>
      </c>
      <c r="N22" s="23" t="s">
        <v>1890</v>
      </c>
      <c r="O22" s="34">
        <v>0</v>
      </c>
      <c r="P22" s="54">
        <v>5</v>
      </c>
      <c r="Q22" s="54">
        <v>1</v>
      </c>
      <c r="R22" s="308">
        <f t="shared" si="25"/>
        <v>0.2</v>
      </c>
      <c r="S22" s="54">
        <v>1</v>
      </c>
      <c r="T22" s="308">
        <f t="shared" si="26"/>
        <v>0.2</v>
      </c>
      <c r="U22" s="54">
        <v>1</v>
      </c>
      <c r="V22" s="310">
        <f t="shared" si="27"/>
        <v>0.2</v>
      </c>
      <c r="W22" s="41">
        <v>2</v>
      </c>
      <c r="X22" s="310">
        <f t="shared" si="28"/>
        <v>0.4</v>
      </c>
      <c r="Y22" s="48">
        <v>0.5</v>
      </c>
      <c r="Z22" s="54">
        <v>0</v>
      </c>
      <c r="AA22" s="54">
        <v>0</v>
      </c>
      <c r="AB22" s="43">
        <v>0</v>
      </c>
      <c r="AC22" s="247">
        <f t="shared" si="1"/>
        <v>0.5</v>
      </c>
      <c r="AD22" s="337">
        <f t="shared" si="2"/>
        <v>0.5</v>
      </c>
      <c r="AE22" s="248">
        <f t="shared" si="3"/>
        <v>0</v>
      </c>
      <c r="AF22" s="337">
        <f t="shared" si="4"/>
        <v>0</v>
      </c>
      <c r="AG22" s="248">
        <f t="shared" si="5"/>
        <v>0</v>
      </c>
      <c r="AH22" s="337">
        <f t="shared" si="6"/>
        <v>0</v>
      </c>
      <c r="AI22" s="248">
        <f t="shared" si="7"/>
        <v>0</v>
      </c>
      <c r="AJ22" s="337">
        <f t="shared" si="8"/>
        <v>0</v>
      </c>
      <c r="AK22" s="503">
        <f t="shared" si="9"/>
        <v>0.1</v>
      </c>
      <c r="AL22" s="498">
        <f t="shared" si="10"/>
        <v>0.1</v>
      </c>
      <c r="AM22" s="493">
        <f t="shared" si="11"/>
        <v>0.1</v>
      </c>
      <c r="AN22" s="49">
        <v>53000</v>
      </c>
      <c r="AO22" s="54">
        <v>0</v>
      </c>
      <c r="AP22" s="54">
        <v>0</v>
      </c>
      <c r="AQ22" s="116">
        <f t="shared" si="12"/>
        <v>0</v>
      </c>
      <c r="AR22" s="277" t="str">
        <f t="shared" si="13"/>
        <v xml:space="preserve"> -</v>
      </c>
      <c r="AS22" s="48">
        <v>150000</v>
      </c>
      <c r="AT22" s="54">
        <v>0</v>
      </c>
      <c r="AU22" s="54">
        <v>0</v>
      </c>
      <c r="AV22" s="116">
        <f t="shared" si="14"/>
        <v>0</v>
      </c>
      <c r="AW22" s="277" t="str">
        <f t="shared" si="15"/>
        <v xml:space="preserve"> -</v>
      </c>
      <c r="AX22" s="48">
        <v>157500</v>
      </c>
      <c r="AY22" s="54">
        <v>0</v>
      </c>
      <c r="AZ22" s="54">
        <v>0</v>
      </c>
      <c r="BA22" s="116">
        <f t="shared" si="16"/>
        <v>0</v>
      </c>
      <c r="BB22" s="277" t="str">
        <f t="shared" si="17"/>
        <v xml:space="preserve"> -</v>
      </c>
      <c r="BC22" s="49">
        <v>165375</v>
      </c>
      <c r="BD22" s="54">
        <v>0</v>
      </c>
      <c r="BE22" s="54">
        <v>0</v>
      </c>
      <c r="BF22" s="116">
        <f t="shared" si="18"/>
        <v>0</v>
      </c>
      <c r="BG22" s="277" t="str">
        <f t="shared" si="19"/>
        <v xml:space="preserve"> -</v>
      </c>
      <c r="BH22" s="240">
        <f t="shared" si="20"/>
        <v>525875</v>
      </c>
      <c r="BI22" s="236">
        <f t="shared" si="21"/>
        <v>0</v>
      </c>
      <c r="BJ22" s="236">
        <f t="shared" si="22"/>
        <v>0</v>
      </c>
      <c r="BK22" s="381">
        <f t="shared" si="23"/>
        <v>0</v>
      </c>
      <c r="BL22" s="277" t="str">
        <f t="shared" si="24"/>
        <v xml:space="preserve"> -</v>
      </c>
      <c r="BM22" s="451" t="s">
        <v>1888</v>
      </c>
      <c r="BN22" s="195" t="s">
        <v>1392</v>
      </c>
      <c r="BO22" s="96" t="s">
        <v>1962</v>
      </c>
    </row>
    <row r="23" spans="2:67" ht="30" customHeight="1">
      <c r="B23" s="649"/>
      <c r="C23" s="646"/>
      <c r="D23" s="649"/>
      <c r="E23" s="645"/>
      <c r="F23" s="687"/>
      <c r="G23" s="594"/>
      <c r="H23" s="594"/>
      <c r="I23" s="592"/>
      <c r="J23" s="622"/>
      <c r="K23" s="614"/>
      <c r="L23" s="23" t="s">
        <v>856</v>
      </c>
      <c r="M23" s="123">
        <v>0</v>
      </c>
      <c r="N23" s="23" t="s">
        <v>1891</v>
      </c>
      <c r="O23" s="37">
        <v>0</v>
      </c>
      <c r="P23" s="79">
        <v>1</v>
      </c>
      <c r="Q23" s="79">
        <v>0</v>
      </c>
      <c r="R23" s="308">
        <f t="shared" si="25"/>
        <v>0</v>
      </c>
      <c r="S23" s="79">
        <v>0</v>
      </c>
      <c r="T23" s="308">
        <f t="shared" si="26"/>
        <v>0</v>
      </c>
      <c r="U23" s="79">
        <v>1</v>
      </c>
      <c r="V23" s="310">
        <f t="shared" si="27"/>
        <v>1</v>
      </c>
      <c r="W23" s="116">
        <v>0</v>
      </c>
      <c r="X23" s="310">
        <f t="shared" si="28"/>
        <v>0</v>
      </c>
      <c r="Y23" s="233">
        <v>0</v>
      </c>
      <c r="Z23" s="79">
        <v>0</v>
      </c>
      <c r="AA23" s="79">
        <v>0</v>
      </c>
      <c r="AB23" s="65">
        <v>0</v>
      </c>
      <c r="AC23" s="247" t="str">
        <f t="shared" si="1"/>
        <v xml:space="preserve"> -</v>
      </c>
      <c r="AD23" s="337" t="str">
        <f t="shared" si="2"/>
        <v xml:space="preserve"> -</v>
      </c>
      <c r="AE23" s="248" t="str">
        <f t="shared" si="3"/>
        <v xml:space="preserve"> -</v>
      </c>
      <c r="AF23" s="337" t="str">
        <f t="shared" si="4"/>
        <v xml:space="preserve"> -</v>
      </c>
      <c r="AG23" s="248">
        <f t="shared" si="5"/>
        <v>0</v>
      </c>
      <c r="AH23" s="337">
        <f t="shared" si="6"/>
        <v>0</v>
      </c>
      <c r="AI23" s="248" t="str">
        <f t="shared" si="7"/>
        <v xml:space="preserve"> -</v>
      </c>
      <c r="AJ23" s="337" t="str">
        <f t="shared" si="8"/>
        <v xml:space="preserve"> -</v>
      </c>
      <c r="AK23" s="503">
        <f t="shared" si="9"/>
        <v>0</v>
      </c>
      <c r="AL23" s="498">
        <f t="shared" si="10"/>
        <v>0</v>
      </c>
      <c r="AM23" s="493">
        <f t="shared" si="11"/>
        <v>0</v>
      </c>
      <c r="AN23" s="49">
        <v>0</v>
      </c>
      <c r="AO23" s="54">
        <v>0</v>
      </c>
      <c r="AP23" s="54">
        <v>0</v>
      </c>
      <c r="AQ23" s="116" t="str">
        <f t="shared" si="12"/>
        <v xml:space="preserve"> -</v>
      </c>
      <c r="AR23" s="277" t="str">
        <f t="shared" si="13"/>
        <v xml:space="preserve"> -</v>
      </c>
      <c r="AS23" s="48">
        <v>0</v>
      </c>
      <c r="AT23" s="54">
        <v>0</v>
      </c>
      <c r="AU23" s="54">
        <v>0</v>
      </c>
      <c r="AV23" s="116" t="str">
        <f t="shared" si="14"/>
        <v xml:space="preserve"> -</v>
      </c>
      <c r="AW23" s="277" t="str">
        <f t="shared" si="15"/>
        <v xml:space="preserve"> -</v>
      </c>
      <c r="AX23" s="48">
        <v>0</v>
      </c>
      <c r="AY23" s="54">
        <v>0</v>
      </c>
      <c r="AZ23" s="54">
        <v>0</v>
      </c>
      <c r="BA23" s="116" t="str">
        <f t="shared" si="16"/>
        <v xml:space="preserve"> -</v>
      </c>
      <c r="BB23" s="277" t="str">
        <f t="shared" si="17"/>
        <v xml:space="preserve"> -</v>
      </c>
      <c r="BC23" s="49">
        <v>0</v>
      </c>
      <c r="BD23" s="54">
        <v>0</v>
      </c>
      <c r="BE23" s="54">
        <v>0</v>
      </c>
      <c r="BF23" s="116" t="str">
        <f t="shared" si="18"/>
        <v xml:space="preserve"> -</v>
      </c>
      <c r="BG23" s="277" t="str">
        <f t="shared" si="19"/>
        <v xml:space="preserve"> -</v>
      </c>
      <c r="BH23" s="240">
        <f t="shared" si="20"/>
        <v>0</v>
      </c>
      <c r="BI23" s="236">
        <f t="shared" si="21"/>
        <v>0</v>
      </c>
      <c r="BJ23" s="236">
        <f t="shared" si="22"/>
        <v>0</v>
      </c>
      <c r="BK23" s="381" t="str">
        <f t="shared" si="23"/>
        <v xml:space="preserve"> -</v>
      </c>
      <c r="BL23" s="277" t="str">
        <f t="shared" si="24"/>
        <v xml:space="preserve"> -</v>
      </c>
      <c r="BM23" s="451" t="s">
        <v>1342</v>
      </c>
      <c r="BN23" s="93" t="s">
        <v>1339</v>
      </c>
      <c r="BO23" s="96" t="s">
        <v>1957</v>
      </c>
    </row>
    <row r="24" spans="2:67" ht="30" customHeight="1" thickBot="1">
      <c r="B24" s="649"/>
      <c r="C24" s="646"/>
      <c r="D24" s="649"/>
      <c r="E24" s="645"/>
      <c r="F24" s="687"/>
      <c r="G24" s="594"/>
      <c r="H24" s="594"/>
      <c r="I24" s="592"/>
      <c r="J24" s="623"/>
      <c r="K24" s="615"/>
      <c r="L24" s="25" t="s">
        <v>857</v>
      </c>
      <c r="M24" s="125" t="s">
        <v>1219</v>
      </c>
      <c r="N24" s="25" t="s">
        <v>1892</v>
      </c>
      <c r="O24" s="71">
        <v>0</v>
      </c>
      <c r="P24" s="107">
        <v>1</v>
      </c>
      <c r="Q24" s="107">
        <v>0</v>
      </c>
      <c r="R24" s="311">
        <f t="shared" si="25"/>
        <v>0</v>
      </c>
      <c r="S24" s="107">
        <v>0</v>
      </c>
      <c r="T24" s="311">
        <f t="shared" si="26"/>
        <v>0</v>
      </c>
      <c r="U24" s="107">
        <v>0.5</v>
      </c>
      <c r="V24" s="312">
        <f t="shared" si="27"/>
        <v>0.5</v>
      </c>
      <c r="W24" s="136">
        <v>0.5</v>
      </c>
      <c r="X24" s="312">
        <f t="shared" si="28"/>
        <v>0.5</v>
      </c>
      <c r="Y24" s="232">
        <v>0</v>
      </c>
      <c r="Z24" s="102">
        <v>0</v>
      </c>
      <c r="AA24" s="102">
        <v>0</v>
      </c>
      <c r="AB24" s="67">
        <v>0</v>
      </c>
      <c r="AC24" s="338" t="str">
        <f t="shared" si="1"/>
        <v xml:space="preserve"> -</v>
      </c>
      <c r="AD24" s="339" t="str">
        <f t="shared" si="2"/>
        <v xml:space="preserve"> -</v>
      </c>
      <c r="AE24" s="268" t="str">
        <f t="shared" si="3"/>
        <v xml:space="preserve"> -</v>
      </c>
      <c r="AF24" s="339" t="str">
        <f t="shared" si="4"/>
        <v xml:space="preserve"> -</v>
      </c>
      <c r="AG24" s="268">
        <f t="shared" si="5"/>
        <v>0</v>
      </c>
      <c r="AH24" s="339">
        <f t="shared" si="6"/>
        <v>0</v>
      </c>
      <c r="AI24" s="268">
        <f t="shared" si="7"/>
        <v>0</v>
      </c>
      <c r="AJ24" s="339">
        <f t="shared" si="8"/>
        <v>0</v>
      </c>
      <c r="AK24" s="506">
        <f t="shared" si="9"/>
        <v>0</v>
      </c>
      <c r="AL24" s="501">
        <f t="shared" si="10"/>
        <v>0</v>
      </c>
      <c r="AM24" s="496">
        <f t="shared" si="11"/>
        <v>0</v>
      </c>
      <c r="AN24" s="51">
        <v>0</v>
      </c>
      <c r="AO24" s="98">
        <v>0</v>
      </c>
      <c r="AP24" s="98">
        <v>0</v>
      </c>
      <c r="AQ24" s="136" t="str">
        <f t="shared" si="12"/>
        <v xml:space="preserve"> -</v>
      </c>
      <c r="AR24" s="280" t="str">
        <f t="shared" si="13"/>
        <v xml:space="preserve"> -</v>
      </c>
      <c r="AS24" s="50">
        <v>0</v>
      </c>
      <c r="AT24" s="98">
        <v>0</v>
      </c>
      <c r="AU24" s="98">
        <v>0</v>
      </c>
      <c r="AV24" s="136" t="str">
        <f t="shared" si="14"/>
        <v xml:space="preserve"> -</v>
      </c>
      <c r="AW24" s="280" t="str">
        <f t="shared" si="15"/>
        <v xml:space="preserve"> -</v>
      </c>
      <c r="AX24" s="50">
        <v>0</v>
      </c>
      <c r="AY24" s="98">
        <v>0</v>
      </c>
      <c r="AZ24" s="98">
        <v>0</v>
      </c>
      <c r="BA24" s="136" t="str">
        <f t="shared" si="16"/>
        <v xml:space="preserve"> -</v>
      </c>
      <c r="BB24" s="280" t="str">
        <f t="shared" si="17"/>
        <v xml:space="preserve"> -</v>
      </c>
      <c r="BC24" s="51">
        <v>0</v>
      </c>
      <c r="BD24" s="98">
        <v>0</v>
      </c>
      <c r="BE24" s="98">
        <v>0</v>
      </c>
      <c r="BF24" s="136" t="str">
        <f t="shared" si="18"/>
        <v xml:space="preserve"> -</v>
      </c>
      <c r="BG24" s="280" t="str">
        <f t="shared" si="19"/>
        <v xml:space="preserve"> -</v>
      </c>
      <c r="BH24" s="258">
        <f t="shared" si="20"/>
        <v>0</v>
      </c>
      <c r="BI24" s="237">
        <f t="shared" si="21"/>
        <v>0</v>
      </c>
      <c r="BJ24" s="237">
        <f t="shared" si="22"/>
        <v>0</v>
      </c>
      <c r="BK24" s="384" t="str">
        <f t="shared" si="23"/>
        <v xml:space="preserve"> -</v>
      </c>
      <c r="BL24" s="280" t="str">
        <f t="shared" si="24"/>
        <v xml:space="preserve"> -</v>
      </c>
      <c r="BM24" s="453" t="s">
        <v>1342</v>
      </c>
      <c r="BN24" s="94" t="s">
        <v>1392</v>
      </c>
      <c r="BO24" s="97" t="s">
        <v>1957</v>
      </c>
    </row>
    <row r="25" spans="2:67" ht="30" customHeight="1">
      <c r="B25" s="649"/>
      <c r="C25" s="646"/>
      <c r="D25" s="649"/>
      <c r="E25" s="645"/>
      <c r="F25" s="687"/>
      <c r="G25" s="594"/>
      <c r="H25" s="594"/>
      <c r="I25" s="592"/>
      <c r="J25" s="624">
        <f>+RESUMEN!J140</f>
        <v>0.4312614221364221</v>
      </c>
      <c r="K25" s="616" t="s">
        <v>883</v>
      </c>
      <c r="L25" s="22" t="s">
        <v>858</v>
      </c>
      <c r="M25" s="128" t="s">
        <v>2057</v>
      </c>
      <c r="N25" s="22" t="s">
        <v>1893</v>
      </c>
      <c r="O25" s="36">
        <v>0</v>
      </c>
      <c r="P25" s="87">
        <v>1</v>
      </c>
      <c r="Q25" s="87">
        <v>0.1</v>
      </c>
      <c r="R25" s="307">
        <f t="shared" si="25"/>
        <v>0.1</v>
      </c>
      <c r="S25" s="87">
        <v>0.3</v>
      </c>
      <c r="T25" s="307">
        <f t="shared" si="26"/>
        <v>0.3</v>
      </c>
      <c r="U25" s="87">
        <v>0.3</v>
      </c>
      <c r="V25" s="309">
        <f t="shared" si="27"/>
        <v>0.3</v>
      </c>
      <c r="W25" s="135">
        <v>0.3</v>
      </c>
      <c r="X25" s="316">
        <f t="shared" si="28"/>
        <v>0.3</v>
      </c>
      <c r="Y25" s="231">
        <v>0.1</v>
      </c>
      <c r="Z25" s="87">
        <v>0.15</v>
      </c>
      <c r="AA25" s="87">
        <v>0</v>
      </c>
      <c r="AB25" s="68">
        <v>0</v>
      </c>
      <c r="AC25" s="243">
        <f t="shared" si="1"/>
        <v>1</v>
      </c>
      <c r="AD25" s="336">
        <f t="shared" si="2"/>
        <v>1</v>
      </c>
      <c r="AE25" s="244">
        <f t="shared" si="3"/>
        <v>0.5</v>
      </c>
      <c r="AF25" s="336">
        <f t="shared" si="4"/>
        <v>0.5</v>
      </c>
      <c r="AG25" s="244">
        <f t="shared" si="5"/>
        <v>0</v>
      </c>
      <c r="AH25" s="336">
        <f t="shared" si="6"/>
        <v>0</v>
      </c>
      <c r="AI25" s="244">
        <f t="shared" si="7"/>
        <v>0</v>
      </c>
      <c r="AJ25" s="336">
        <f t="shared" si="8"/>
        <v>0</v>
      </c>
      <c r="AK25" s="502">
        <f t="shared" si="9"/>
        <v>0.25</v>
      </c>
      <c r="AL25" s="497">
        <f t="shared" si="10"/>
        <v>0.25</v>
      </c>
      <c r="AM25" s="492">
        <f t="shared" si="11"/>
        <v>0.25</v>
      </c>
      <c r="AN25" s="46">
        <v>50000</v>
      </c>
      <c r="AO25" s="84">
        <v>50000</v>
      </c>
      <c r="AP25" s="84">
        <v>0</v>
      </c>
      <c r="AQ25" s="135">
        <f t="shared" si="12"/>
        <v>1</v>
      </c>
      <c r="AR25" s="283" t="str">
        <f t="shared" si="13"/>
        <v xml:space="preserve"> -</v>
      </c>
      <c r="AS25" s="46">
        <v>52500</v>
      </c>
      <c r="AT25" s="84">
        <v>19200</v>
      </c>
      <c r="AU25" s="84">
        <v>0</v>
      </c>
      <c r="AV25" s="135">
        <f t="shared" si="14"/>
        <v>0.36571428571428571</v>
      </c>
      <c r="AW25" s="283" t="str">
        <f t="shared" si="15"/>
        <v xml:space="preserve"> -</v>
      </c>
      <c r="AX25" s="46">
        <v>55125</v>
      </c>
      <c r="AY25" s="84">
        <v>0</v>
      </c>
      <c r="AZ25" s="84">
        <v>0</v>
      </c>
      <c r="BA25" s="135">
        <f t="shared" si="16"/>
        <v>0</v>
      </c>
      <c r="BB25" s="283" t="str">
        <f t="shared" si="17"/>
        <v xml:space="preserve"> -</v>
      </c>
      <c r="BC25" s="47">
        <v>57881</v>
      </c>
      <c r="BD25" s="84">
        <v>0</v>
      </c>
      <c r="BE25" s="84">
        <v>0</v>
      </c>
      <c r="BF25" s="135">
        <f t="shared" si="18"/>
        <v>0</v>
      </c>
      <c r="BG25" s="283" t="str">
        <f t="shared" si="19"/>
        <v xml:space="preserve"> -</v>
      </c>
      <c r="BH25" s="238">
        <f t="shared" si="20"/>
        <v>215506</v>
      </c>
      <c r="BI25" s="239">
        <f t="shared" si="21"/>
        <v>69200</v>
      </c>
      <c r="BJ25" s="239">
        <f t="shared" si="22"/>
        <v>0</v>
      </c>
      <c r="BK25" s="380">
        <f t="shared" si="23"/>
        <v>0.32110474882369866</v>
      </c>
      <c r="BL25" s="283" t="str">
        <f t="shared" si="24"/>
        <v xml:space="preserve"> -</v>
      </c>
      <c r="BM25" s="454" t="s">
        <v>1384</v>
      </c>
      <c r="BN25" s="197" t="s">
        <v>1392</v>
      </c>
      <c r="BO25" s="69" t="s">
        <v>1962</v>
      </c>
    </row>
    <row r="26" spans="2:67" ht="30" customHeight="1">
      <c r="B26" s="649"/>
      <c r="C26" s="646"/>
      <c r="D26" s="649"/>
      <c r="E26" s="645"/>
      <c r="F26" s="687"/>
      <c r="G26" s="594"/>
      <c r="H26" s="594"/>
      <c r="I26" s="592"/>
      <c r="J26" s="622"/>
      <c r="K26" s="614"/>
      <c r="L26" s="23" t="s">
        <v>859</v>
      </c>
      <c r="M26" s="123" t="s">
        <v>2058</v>
      </c>
      <c r="N26" s="23" t="s">
        <v>1894</v>
      </c>
      <c r="O26" s="34">
        <v>0</v>
      </c>
      <c r="P26" s="54">
        <v>1</v>
      </c>
      <c r="Q26" s="54">
        <v>1</v>
      </c>
      <c r="R26" s="308">
        <v>0.25</v>
      </c>
      <c r="S26" s="54">
        <v>1</v>
      </c>
      <c r="T26" s="308">
        <v>0.25</v>
      </c>
      <c r="U26" s="54">
        <v>1</v>
      </c>
      <c r="V26" s="310">
        <v>0.25</v>
      </c>
      <c r="W26" s="41">
        <v>1</v>
      </c>
      <c r="X26" s="317">
        <v>0.25</v>
      </c>
      <c r="Y26" s="48">
        <v>1</v>
      </c>
      <c r="Z26" s="54">
        <v>1</v>
      </c>
      <c r="AA26" s="54">
        <v>0</v>
      </c>
      <c r="AB26" s="43">
        <v>0</v>
      </c>
      <c r="AC26" s="247">
        <f t="shared" si="1"/>
        <v>1</v>
      </c>
      <c r="AD26" s="337">
        <f t="shared" si="2"/>
        <v>1</v>
      </c>
      <c r="AE26" s="248">
        <f t="shared" si="3"/>
        <v>1</v>
      </c>
      <c r="AF26" s="337">
        <f t="shared" si="4"/>
        <v>1</v>
      </c>
      <c r="AG26" s="248">
        <f t="shared" si="5"/>
        <v>0</v>
      </c>
      <c r="AH26" s="337">
        <f t="shared" si="6"/>
        <v>0</v>
      </c>
      <c r="AI26" s="248">
        <f t="shared" si="7"/>
        <v>0</v>
      </c>
      <c r="AJ26" s="337">
        <f t="shared" si="8"/>
        <v>0</v>
      </c>
      <c r="AK26" s="503">
        <f t="shared" ref="AK26" si="31">+AVERAGE(Y26:AB26)/P26</f>
        <v>0.5</v>
      </c>
      <c r="AL26" s="498">
        <f t="shared" si="10"/>
        <v>0.5</v>
      </c>
      <c r="AM26" s="493">
        <f t="shared" si="11"/>
        <v>0.5</v>
      </c>
      <c r="AN26" s="306">
        <v>2160960</v>
      </c>
      <c r="AO26" s="54">
        <v>1505147</v>
      </c>
      <c r="AP26" s="54">
        <v>132300</v>
      </c>
      <c r="AQ26" s="116">
        <f t="shared" si="12"/>
        <v>0.69651775136976157</v>
      </c>
      <c r="AR26" s="277">
        <f t="shared" si="13"/>
        <v>8.7898391319917585E-2</v>
      </c>
      <c r="AS26" s="48">
        <v>2103597</v>
      </c>
      <c r="AT26" s="54">
        <v>1320942</v>
      </c>
      <c r="AU26" s="54">
        <v>0</v>
      </c>
      <c r="AV26" s="116">
        <f t="shared" si="14"/>
        <v>0.62794442091332137</v>
      </c>
      <c r="AW26" s="277" t="str">
        <f t="shared" si="15"/>
        <v xml:space="preserve"> -</v>
      </c>
      <c r="AX26" s="48">
        <v>2208777</v>
      </c>
      <c r="AY26" s="54">
        <v>0</v>
      </c>
      <c r="AZ26" s="54">
        <v>0</v>
      </c>
      <c r="BA26" s="116">
        <f t="shared" si="16"/>
        <v>0</v>
      </c>
      <c r="BB26" s="277" t="str">
        <f t="shared" si="17"/>
        <v xml:space="preserve"> -</v>
      </c>
      <c r="BC26" s="49">
        <v>2319216</v>
      </c>
      <c r="BD26" s="54">
        <v>0</v>
      </c>
      <c r="BE26" s="54">
        <v>0</v>
      </c>
      <c r="BF26" s="116">
        <f t="shared" si="18"/>
        <v>0</v>
      </c>
      <c r="BG26" s="277" t="str">
        <f t="shared" si="19"/>
        <v xml:space="preserve"> -</v>
      </c>
      <c r="BH26" s="240">
        <f t="shared" si="20"/>
        <v>8792550</v>
      </c>
      <c r="BI26" s="236">
        <f t="shared" si="21"/>
        <v>2826089</v>
      </c>
      <c r="BJ26" s="236">
        <f t="shared" si="22"/>
        <v>132300</v>
      </c>
      <c r="BK26" s="381">
        <f t="shared" si="23"/>
        <v>0.32141858732677098</v>
      </c>
      <c r="BL26" s="277">
        <f t="shared" si="24"/>
        <v>4.6813812303858796E-2</v>
      </c>
      <c r="BM26" s="451" t="s">
        <v>1384</v>
      </c>
      <c r="BN26" s="195" t="s">
        <v>1392</v>
      </c>
      <c r="BO26" s="96" t="s">
        <v>1962</v>
      </c>
    </row>
    <row r="27" spans="2:67" ht="30" customHeight="1">
      <c r="B27" s="649"/>
      <c r="C27" s="646"/>
      <c r="D27" s="649"/>
      <c r="E27" s="645"/>
      <c r="F27" s="687"/>
      <c r="G27" s="594"/>
      <c r="H27" s="594"/>
      <c r="I27" s="592"/>
      <c r="J27" s="622"/>
      <c r="K27" s="614"/>
      <c r="L27" s="23" t="s">
        <v>860</v>
      </c>
      <c r="M27" s="123" t="s">
        <v>2059</v>
      </c>
      <c r="N27" s="23" t="s">
        <v>1895</v>
      </c>
      <c r="O27" s="37">
        <v>0</v>
      </c>
      <c r="P27" s="79">
        <v>1</v>
      </c>
      <c r="Q27" s="79">
        <v>0.3</v>
      </c>
      <c r="R27" s="308">
        <f t="shared" si="25"/>
        <v>0.3</v>
      </c>
      <c r="S27" s="79">
        <v>0.3</v>
      </c>
      <c r="T27" s="308">
        <f t="shared" si="26"/>
        <v>0.3</v>
      </c>
      <c r="U27" s="79">
        <v>0.3</v>
      </c>
      <c r="V27" s="310">
        <f t="shared" si="27"/>
        <v>0.3</v>
      </c>
      <c r="W27" s="116">
        <v>0.1</v>
      </c>
      <c r="X27" s="317">
        <f t="shared" si="28"/>
        <v>0.1</v>
      </c>
      <c r="Y27" s="233">
        <v>0.21</v>
      </c>
      <c r="Z27" s="79">
        <v>0.25</v>
      </c>
      <c r="AA27" s="79">
        <v>0</v>
      </c>
      <c r="AB27" s="65">
        <v>0</v>
      </c>
      <c r="AC27" s="247">
        <f t="shared" si="1"/>
        <v>0.7</v>
      </c>
      <c r="AD27" s="337">
        <f t="shared" si="2"/>
        <v>0.7</v>
      </c>
      <c r="AE27" s="248">
        <f t="shared" si="3"/>
        <v>0.83333333333333337</v>
      </c>
      <c r="AF27" s="337">
        <f t="shared" si="4"/>
        <v>0.83333333333333337</v>
      </c>
      <c r="AG27" s="248">
        <f t="shared" si="5"/>
        <v>0</v>
      </c>
      <c r="AH27" s="337">
        <f t="shared" si="6"/>
        <v>0</v>
      </c>
      <c r="AI27" s="248">
        <f t="shared" si="7"/>
        <v>0</v>
      </c>
      <c r="AJ27" s="337">
        <f t="shared" si="8"/>
        <v>0</v>
      </c>
      <c r="AK27" s="503">
        <f t="shared" si="9"/>
        <v>0.45999999999999996</v>
      </c>
      <c r="AL27" s="498">
        <f t="shared" si="10"/>
        <v>0.45999999999999996</v>
      </c>
      <c r="AM27" s="493">
        <f t="shared" si="11"/>
        <v>0.45999999999999996</v>
      </c>
      <c r="AN27" s="48">
        <v>765250</v>
      </c>
      <c r="AO27" s="54">
        <v>273200</v>
      </c>
      <c r="AP27" s="54">
        <v>0</v>
      </c>
      <c r="AQ27" s="116">
        <f t="shared" si="12"/>
        <v>0.35700751388435153</v>
      </c>
      <c r="AR27" s="277" t="str">
        <f t="shared" si="13"/>
        <v xml:space="preserve"> -</v>
      </c>
      <c r="AS27" s="48">
        <v>838000</v>
      </c>
      <c r="AT27" s="54">
        <v>778775</v>
      </c>
      <c r="AU27" s="54">
        <v>0</v>
      </c>
      <c r="AV27" s="116">
        <f t="shared" si="14"/>
        <v>0.92932577565632457</v>
      </c>
      <c r="AW27" s="277" t="str">
        <f t="shared" si="15"/>
        <v xml:space="preserve"> -</v>
      </c>
      <c r="AX27" s="48">
        <v>598000</v>
      </c>
      <c r="AY27" s="54">
        <v>0</v>
      </c>
      <c r="AZ27" s="54">
        <v>0</v>
      </c>
      <c r="BA27" s="116">
        <f t="shared" si="16"/>
        <v>0</v>
      </c>
      <c r="BB27" s="277" t="str">
        <f t="shared" si="17"/>
        <v xml:space="preserve"> -</v>
      </c>
      <c r="BC27" s="49">
        <v>250000</v>
      </c>
      <c r="BD27" s="54">
        <v>0</v>
      </c>
      <c r="BE27" s="54">
        <v>0</v>
      </c>
      <c r="BF27" s="116">
        <f t="shared" si="18"/>
        <v>0</v>
      </c>
      <c r="BG27" s="277" t="str">
        <f t="shared" si="19"/>
        <v xml:space="preserve"> -</v>
      </c>
      <c r="BH27" s="240">
        <f t="shared" si="20"/>
        <v>2451250</v>
      </c>
      <c r="BI27" s="236">
        <f t="shared" si="21"/>
        <v>1051975</v>
      </c>
      <c r="BJ27" s="236">
        <f t="shared" si="22"/>
        <v>0</v>
      </c>
      <c r="BK27" s="381">
        <f t="shared" si="23"/>
        <v>0.42915859255481897</v>
      </c>
      <c r="BL27" s="277" t="str">
        <f t="shared" si="24"/>
        <v xml:space="preserve"> -</v>
      </c>
      <c r="BM27" s="451" t="s">
        <v>1384</v>
      </c>
      <c r="BN27" s="195" t="s">
        <v>1392</v>
      </c>
      <c r="BO27" s="96" t="s">
        <v>1962</v>
      </c>
    </row>
    <row r="28" spans="2:67" ht="30" customHeight="1">
      <c r="B28" s="649"/>
      <c r="C28" s="646"/>
      <c r="D28" s="649"/>
      <c r="E28" s="645"/>
      <c r="F28" s="687"/>
      <c r="G28" s="594"/>
      <c r="H28" s="594"/>
      <c r="I28" s="592"/>
      <c r="J28" s="622"/>
      <c r="K28" s="614"/>
      <c r="L28" s="110" t="s">
        <v>861</v>
      </c>
      <c r="M28" s="122" t="s">
        <v>2059</v>
      </c>
      <c r="N28" s="110" t="s">
        <v>1896</v>
      </c>
      <c r="O28" s="34">
        <v>1</v>
      </c>
      <c r="P28" s="54">
        <v>1</v>
      </c>
      <c r="Q28" s="54">
        <v>1</v>
      </c>
      <c r="R28" s="308">
        <v>0.25</v>
      </c>
      <c r="S28" s="54">
        <v>1</v>
      </c>
      <c r="T28" s="308">
        <v>0.25</v>
      </c>
      <c r="U28" s="54">
        <v>1</v>
      </c>
      <c r="V28" s="310">
        <v>0.25</v>
      </c>
      <c r="W28" s="41">
        <v>1</v>
      </c>
      <c r="X28" s="317">
        <v>0.25</v>
      </c>
      <c r="Y28" s="48">
        <v>1</v>
      </c>
      <c r="Z28" s="54">
        <v>1</v>
      </c>
      <c r="AA28" s="54">
        <v>0</v>
      </c>
      <c r="AB28" s="43">
        <v>0</v>
      </c>
      <c r="AC28" s="247">
        <f t="shared" si="1"/>
        <v>1</v>
      </c>
      <c r="AD28" s="337">
        <f t="shared" si="2"/>
        <v>1</v>
      </c>
      <c r="AE28" s="248">
        <f t="shared" si="3"/>
        <v>1</v>
      </c>
      <c r="AF28" s="337">
        <f t="shared" si="4"/>
        <v>1</v>
      </c>
      <c r="AG28" s="248">
        <f t="shared" si="5"/>
        <v>0</v>
      </c>
      <c r="AH28" s="337">
        <f t="shared" si="6"/>
        <v>0</v>
      </c>
      <c r="AI28" s="248">
        <f t="shared" si="7"/>
        <v>0</v>
      </c>
      <c r="AJ28" s="337">
        <f t="shared" si="8"/>
        <v>0</v>
      </c>
      <c r="AK28" s="503">
        <f t="shared" ref="AK28:AK29" si="32">+AVERAGE(Y28:AB28)/P28</f>
        <v>0.5</v>
      </c>
      <c r="AL28" s="498">
        <f t="shared" si="10"/>
        <v>0.5</v>
      </c>
      <c r="AM28" s="493">
        <f t="shared" si="11"/>
        <v>0.5</v>
      </c>
      <c r="AN28" s="48">
        <v>22000</v>
      </c>
      <c r="AO28" s="54">
        <v>22000</v>
      </c>
      <c r="AP28" s="54">
        <v>0</v>
      </c>
      <c r="AQ28" s="116">
        <f t="shared" si="12"/>
        <v>1</v>
      </c>
      <c r="AR28" s="277" t="str">
        <f t="shared" si="13"/>
        <v xml:space="preserve"> -</v>
      </c>
      <c r="AS28" s="48">
        <v>73500</v>
      </c>
      <c r="AT28" s="54">
        <v>62700</v>
      </c>
      <c r="AU28" s="54">
        <v>0</v>
      </c>
      <c r="AV28" s="116">
        <f t="shared" si="14"/>
        <v>0.85306122448979593</v>
      </c>
      <c r="AW28" s="277" t="str">
        <f t="shared" si="15"/>
        <v xml:space="preserve"> -</v>
      </c>
      <c r="AX28" s="48">
        <v>77175</v>
      </c>
      <c r="AY28" s="54">
        <v>0</v>
      </c>
      <c r="AZ28" s="54">
        <v>0</v>
      </c>
      <c r="BA28" s="116">
        <f t="shared" si="16"/>
        <v>0</v>
      </c>
      <c r="BB28" s="277" t="str">
        <f t="shared" si="17"/>
        <v xml:space="preserve"> -</v>
      </c>
      <c r="BC28" s="49">
        <v>81033</v>
      </c>
      <c r="BD28" s="54">
        <v>0</v>
      </c>
      <c r="BE28" s="54">
        <v>0</v>
      </c>
      <c r="BF28" s="116">
        <f t="shared" si="18"/>
        <v>0</v>
      </c>
      <c r="BG28" s="277" t="str">
        <f t="shared" si="19"/>
        <v xml:space="preserve"> -</v>
      </c>
      <c r="BH28" s="240">
        <f t="shared" si="20"/>
        <v>253708</v>
      </c>
      <c r="BI28" s="236">
        <f t="shared" si="21"/>
        <v>84700</v>
      </c>
      <c r="BJ28" s="236">
        <f t="shared" si="22"/>
        <v>0</v>
      </c>
      <c r="BK28" s="381">
        <f t="shared" si="23"/>
        <v>0.33384836110804544</v>
      </c>
      <c r="BL28" s="277" t="str">
        <f t="shared" si="24"/>
        <v xml:space="preserve"> -</v>
      </c>
      <c r="BM28" s="451" t="s">
        <v>1384</v>
      </c>
      <c r="BN28" s="195" t="s">
        <v>1392</v>
      </c>
      <c r="BO28" s="96" t="s">
        <v>1962</v>
      </c>
    </row>
    <row r="29" spans="2:67" ht="30" customHeight="1">
      <c r="B29" s="649"/>
      <c r="C29" s="646"/>
      <c r="D29" s="649"/>
      <c r="E29" s="645"/>
      <c r="F29" s="687"/>
      <c r="G29" s="594"/>
      <c r="H29" s="594"/>
      <c r="I29" s="592"/>
      <c r="J29" s="622"/>
      <c r="K29" s="614"/>
      <c r="L29" s="110" t="s">
        <v>862</v>
      </c>
      <c r="M29" s="122" t="s">
        <v>2060</v>
      </c>
      <c r="N29" s="110" t="s">
        <v>1897</v>
      </c>
      <c r="O29" s="37">
        <v>1</v>
      </c>
      <c r="P29" s="79">
        <v>1</v>
      </c>
      <c r="Q29" s="79">
        <v>1</v>
      </c>
      <c r="R29" s="308">
        <v>0.25</v>
      </c>
      <c r="S29" s="79">
        <v>1</v>
      </c>
      <c r="T29" s="308">
        <v>0.25</v>
      </c>
      <c r="U29" s="79">
        <v>1</v>
      </c>
      <c r="V29" s="310">
        <v>0.25</v>
      </c>
      <c r="W29" s="116">
        <v>1</v>
      </c>
      <c r="X29" s="317">
        <v>0.25</v>
      </c>
      <c r="Y29" s="233">
        <v>1</v>
      </c>
      <c r="Z29" s="79">
        <v>1</v>
      </c>
      <c r="AA29" s="79">
        <v>0</v>
      </c>
      <c r="AB29" s="65">
        <v>0</v>
      </c>
      <c r="AC29" s="247">
        <f t="shared" si="1"/>
        <v>1</v>
      </c>
      <c r="AD29" s="337">
        <f t="shared" si="2"/>
        <v>1</v>
      </c>
      <c r="AE29" s="248">
        <f t="shared" si="3"/>
        <v>1</v>
      </c>
      <c r="AF29" s="337">
        <f t="shared" si="4"/>
        <v>1</v>
      </c>
      <c r="AG29" s="248">
        <f t="shared" si="5"/>
        <v>0</v>
      </c>
      <c r="AH29" s="337">
        <f t="shared" si="6"/>
        <v>0</v>
      </c>
      <c r="AI29" s="248">
        <f t="shared" si="7"/>
        <v>0</v>
      </c>
      <c r="AJ29" s="337">
        <f t="shared" si="8"/>
        <v>0</v>
      </c>
      <c r="AK29" s="503">
        <f t="shared" si="32"/>
        <v>0.5</v>
      </c>
      <c r="AL29" s="498">
        <f t="shared" si="10"/>
        <v>0.5</v>
      </c>
      <c r="AM29" s="493">
        <f t="shared" si="11"/>
        <v>0.5</v>
      </c>
      <c r="AN29" s="48">
        <v>289000</v>
      </c>
      <c r="AO29" s="54">
        <v>161460</v>
      </c>
      <c r="AP29" s="54">
        <v>50000</v>
      </c>
      <c r="AQ29" s="116">
        <f t="shared" si="12"/>
        <v>0.55868512110726642</v>
      </c>
      <c r="AR29" s="277">
        <f t="shared" si="13"/>
        <v>0.30967422271770095</v>
      </c>
      <c r="AS29" s="48">
        <v>359100</v>
      </c>
      <c r="AT29" s="54">
        <v>58020</v>
      </c>
      <c r="AU29" s="54">
        <v>0</v>
      </c>
      <c r="AV29" s="116">
        <f t="shared" si="14"/>
        <v>0.16157059314954053</v>
      </c>
      <c r="AW29" s="277" t="str">
        <f t="shared" si="15"/>
        <v xml:space="preserve"> -</v>
      </c>
      <c r="AX29" s="48">
        <v>1577055</v>
      </c>
      <c r="AY29" s="54">
        <v>0</v>
      </c>
      <c r="AZ29" s="54">
        <v>0</v>
      </c>
      <c r="BA29" s="116">
        <f t="shared" si="16"/>
        <v>0</v>
      </c>
      <c r="BB29" s="277" t="str">
        <f t="shared" si="17"/>
        <v xml:space="preserve"> -</v>
      </c>
      <c r="BC29" s="49">
        <v>1595907</v>
      </c>
      <c r="BD29" s="54">
        <v>0</v>
      </c>
      <c r="BE29" s="54">
        <v>0</v>
      </c>
      <c r="BF29" s="116">
        <f t="shared" si="18"/>
        <v>0</v>
      </c>
      <c r="BG29" s="277" t="str">
        <f t="shared" si="19"/>
        <v xml:space="preserve"> -</v>
      </c>
      <c r="BH29" s="240">
        <f t="shared" si="20"/>
        <v>3821062</v>
      </c>
      <c r="BI29" s="236">
        <f t="shared" si="21"/>
        <v>219480</v>
      </c>
      <c r="BJ29" s="236">
        <f t="shared" si="22"/>
        <v>50000</v>
      </c>
      <c r="BK29" s="381">
        <f t="shared" si="23"/>
        <v>5.7439528591789406E-2</v>
      </c>
      <c r="BL29" s="277">
        <f t="shared" si="24"/>
        <v>0.22781119008565701</v>
      </c>
      <c r="BM29" s="451" t="s">
        <v>1384</v>
      </c>
      <c r="BN29" s="195" t="s">
        <v>1392</v>
      </c>
      <c r="BO29" s="96" t="s">
        <v>1962</v>
      </c>
    </row>
    <row r="30" spans="2:67" ht="30" customHeight="1">
      <c r="B30" s="649"/>
      <c r="C30" s="646"/>
      <c r="D30" s="649"/>
      <c r="E30" s="645"/>
      <c r="F30" s="687"/>
      <c r="G30" s="594"/>
      <c r="H30" s="594"/>
      <c r="I30" s="592"/>
      <c r="J30" s="622"/>
      <c r="K30" s="614"/>
      <c r="L30" s="110" t="s">
        <v>863</v>
      </c>
      <c r="M30" s="122" t="s">
        <v>2060</v>
      </c>
      <c r="N30" s="110" t="s">
        <v>1898</v>
      </c>
      <c r="O30" s="34">
        <v>12870</v>
      </c>
      <c r="P30" s="54">
        <v>14000</v>
      </c>
      <c r="Q30" s="54">
        <v>3500</v>
      </c>
      <c r="R30" s="308">
        <f t="shared" si="25"/>
        <v>0.25</v>
      </c>
      <c r="S30" s="54">
        <v>3500</v>
      </c>
      <c r="T30" s="308">
        <f t="shared" si="26"/>
        <v>0.25</v>
      </c>
      <c r="U30" s="54">
        <v>3500</v>
      </c>
      <c r="V30" s="310">
        <f t="shared" si="27"/>
        <v>0.25</v>
      </c>
      <c r="W30" s="41">
        <v>3500</v>
      </c>
      <c r="X30" s="317">
        <f t="shared" si="28"/>
        <v>0.25</v>
      </c>
      <c r="Y30" s="48">
        <v>9373</v>
      </c>
      <c r="Z30" s="54">
        <v>367</v>
      </c>
      <c r="AA30" s="54">
        <v>0</v>
      </c>
      <c r="AB30" s="43">
        <v>0</v>
      </c>
      <c r="AC30" s="247">
        <f t="shared" si="1"/>
        <v>2.6779999999999999</v>
      </c>
      <c r="AD30" s="337">
        <f t="shared" si="2"/>
        <v>1</v>
      </c>
      <c r="AE30" s="248">
        <f t="shared" si="3"/>
        <v>0.10485714285714286</v>
      </c>
      <c r="AF30" s="337">
        <f t="shared" si="4"/>
        <v>0.10485714285714286</v>
      </c>
      <c r="AG30" s="248">
        <f t="shared" si="5"/>
        <v>0</v>
      </c>
      <c r="AH30" s="337">
        <f t="shared" si="6"/>
        <v>0</v>
      </c>
      <c r="AI30" s="248">
        <f t="shared" si="7"/>
        <v>0</v>
      </c>
      <c r="AJ30" s="337">
        <f t="shared" si="8"/>
        <v>0</v>
      </c>
      <c r="AK30" s="503">
        <f t="shared" si="9"/>
        <v>0.69571428571428573</v>
      </c>
      <c r="AL30" s="498">
        <f t="shared" si="10"/>
        <v>0.69571428571428573</v>
      </c>
      <c r="AM30" s="493">
        <f t="shared" si="11"/>
        <v>0.69571428571428573</v>
      </c>
      <c r="AN30" s="48">
        <v>209200</v>
      </c>
      <c r="AO30" s="54">
        <v>123103</v>
      </c>
      <c r="AP30" s="54">
        <v>0</v>
      </c>
      <c r="AQ30" s="116">
        <f t="shared" si="12"/>
        <v>0.58844646271510515</v>
      </c>
      <c r="AR30" s="277" t="str">
        <f t="shared" si="13"/>
        <v xml:space="preserve"> -</v>
      </c>
      <c r="AS30" s="48">
        <v>90300</v>
      </c>
      <c r="AT30" s="54">
        <v>0</v>
      </c>
      <c r="AU30" s="54">
        <v>0</v>
      </c>
      <c r="AV30" s="116">
        <f t="shared" si="14"/>
        <v>0</v>
      </c>
      <c r="AW30" s="277" t="str">
        <f t="shared" si="15"/>
        <v xml:space="preserve"> -</v>
      </c>
      <c r="AX30" s="48">
        <v>94815</v>
      </c>
      <c r="AY30" s="54">
        <v>0</v>
      </c>
      <c r="AZ30" s="54">
        <v>0</v>
      </c>
      <c r="BA30" s="116">
        <f t="shared" si="16"/>
        <v>0</v>
      </c>
      <c r="BB30" s="277" t="str">
        <f t="shared" si="17"/>
        <v xml:space="preserve"> -</v>
      </c>
      <c r="BC30" s="49">
        <v>99556</v>
      </c>
      <c r="BD30" s="54">
        <v>0</v>
      </c>
      <c r="BE30" s="54">
        <v>0</v>
      </c>
      <c r="BF30" s="116">
        <f t="shared" si="18"/>
        <v>0</v>
      </c>
      <c r="BG30" s="277" t="str">
        <f t="shared" si="19"/>
        <v xml:space="preserve"> -</v>
      </c>
      <c r="BH30" s="240">
        <f t="shared" si="20"/>
        <v>493871</v>
      </c>
      <c r="BI30" s="236">
        <f t="shared" si="21"/>
        <v>123103</v>
      </c>
      <c r="BJ30" s="236">
        <f t="shared" si="22"/>
        <v>0</v>
      </c>
      <c r="BK30" s="381">
        <f t="shared" si="23"/>
        <v>0.24926144681505899</v>
      </c>
      <c r="BL30" s="277" t="str">
        <f t="shared" si="24"/>
        <v xml:space="preserve"> -</v>
      </c>
      <c r="BM30" s="451" t="s">
        <v>1384</v>
      </c>
      <c r="BN30" s="195" t="s">
        <v>1392</v>
      </c>
      <c r="BO30" s="96" t="s">
        <v>1962</v>
      </c>
    </row>
    <row r="31" spans="2:67" ht="30" customHeight="1">
      <c r="B31" s="649"/>
      <c r="C31" s="646"/>
      <c r="D31" s="649"/>
      <c r="E31" s="645"/>
      <c r="F31" s="687" t="s">
        <v>889</v>
      </c>
      <c r="G31" s="591">
        <v>315</v>
      </c>
      <c r="H31" s="591">
        <v>300</v>
      </c>
      <c r="I31" s="589">
        <f>+H31-G31</f>
        <v>-15</v>
      </c>
      <c r="J31" s="622"/>
      <c r="K31" s="614"/>
      <c r="L31" s="110" t="s">
        <v>864</v>
      </c>
      <c r="M31" s="122" t="s">
        <v>2060</v>
      </c>
      <c r="N31" s="110" t="s">
        <v>1899</v>
      </c>
      <c r="O31" s="34">
        <v>1296</v>
      </c>
      <c r="P31" s="54">
        <v>1000</v>
      </c>
      <c r="Q31" s="54">
        <v>250</v>
      </c>
      <c r="R31" s="308">
        <f t="shared" si="25"/>
        <v>0.25</v>
      </c>
      <c r="S31" s="54">
        <v>250</v>
      </c>
      <c r="T31" s="308">
        <f t="shared" si="26"/>
        <v>0.25</v>
      </c>
      <c r="U31" s="54">
        <v>250</v>
      </c>
      <c r="V31" s="310">
        <f t="shared" si="27"/>
        <v>0.25</v>
      </c>
      <c r="W31" s="41">
        <v>250</v>
      </c>
      <c r="X31" s="317">
        <f t="shared" si="28"/>
        <v>0.25</v>
      </c>
      <c r="Y31" s="48">
        <v>281</v>
      </c>
      <c r="Z31" s="54">
        <v>5</v>
      </c>
      <c r="AA31" s="54">
        <v>0</v>
      </c>
      <c r="AB31" s="43">
        <v>0</v>
      </c>
      <c r="AC31" s="247">
        <f t="shared" si="1"/>
        <v>1.1240000000000001</v>
      </c>
      <c r="AD31" s="337">
        <f t="shared" si="2"/>
        <v>1</v>
      </c>
      <c r="AE31" s="248">
        <f t="shared" si="3"/>
        <v>0.02</v>
      </c>
      <c r="AF31" s="337">
        <f t="shared" si="4"/>
        <v>0.02</v>
      </c>
      <c r="AG31" s="248">
        <f t="shared" si="5"/>
        <v>0</v>
      </c>
      <c r="AH31" s="337">
        <f t="shared" si="6"/>
        <v>0</v>
      </c>
      <c r="AI31" s="248">
        <f t="shared" si="7"/>
        <v>0</v>
      </c>
      <c r="AJ31" s="337">
        <f t="shared" si="8"/>
        <v>0</v>
      </c>
      <c r="AK31" s="503">
        <f t="shared" si="9"/>
        <v>0.28599999999999998</v>
      </c>
      <c r="AL31" s="498">
        <f t="shared" si="10"/>
        <v>0.28599999999999998</v>
      </c>
      <c r="AM31" s="493">
        <f t="shared" si="11"/>
        <v>0.28599999999999998</v>
      </c>
      <c r="AN31" s="48">
        <v>86000</v>
      </c>
      <c r="AO31" s="54">
        <v>60617</v>
      </c>
      <c r="AP31" s="54">
        <v>0</v>
      </c>
      <c r="AQ31" s="116">
        <f t="shared" si="12"/>
        <v>0.70484883720930236</v>
      </c>
      <c r="AR31" s="277" t="str">
        <f t="shared" si="13"/>
        <v xml:space="preserve"> -</v>
      </c>
      <c r="AS31" s="48">
        <v>195300</v>
      </c>
      <c r="AT31" s="54">
        <v>0</v>
      </c>
      <c r="AU31" s="54">
        <v>0</v>
      </c>
      <c r="AV31" s="116">
        <f t="shared" si="14"/>
        <v>0</v>
      </c>
      <c r="AW31" s="277" t="str">
        <f t="shared" si="15"/>
        <v xml:space="preserve"> -</v>
      </c>
      <c r="AX31" s="48">
        <v>205065</v>
      </c>
      <c r="AY31" s="54">
        <v>0</v>
      </c>
      <c r="AZ31" s="54">
        <v>0</v>
      </c>
      <c r="BA31" s="116">
        <f t="shared" si="16"/>
        <v>0</v>
      </c>
      <c r="BB31" s="277" t="str">
        <f t="shared" si="17"/>
        <v xml:space="preserve"> -</v>
      </c>
      <c r="BC31" s="49">
        <v>215318</v>
      </c>
      <c r="BD31" s="54">
        <v>0</v>
      </c>
      <c r="BE31" s="54">
        <v>0</v>
      </c>
      <c r="BF31" s="116">
        <f t="shared" si="18"/>
        <v>0</v>
      </c>
      <c r="BG31" s="277" t="str">
        <f t="shared" si="19"/>
        <v xml:space="preserve"> -</v>
      </c>
      <c r="BH31" s="240">
        <f t="shared" si="20"/>
        <v>701683</v>
      </c>
      <c r="BI31" s="236">
        <f t="shared" si="21"/>
        <v>60617</v>
      </c>
      <c r="BJ31" s="236">
        <f t="shared" si="22"/>
        <v>0</v>
      </c>
      <c r="BK31" s="381">
        <f t="shared" si="23"/>
        <v>8.6388012820604182E-2</v>
      </c>
      <c r="BL31" s="277" t="str">
        <f t="shared" si="24"/>
        <v xml:space="preserve"> -</v>
      </c>
      <c r="BM31" s="451" t="s">
        <v>1384</v>
      </c>
      <c r="BN31" s="195" t="s">
        <v>1392</v>
      </c>
      <c r="BO31" s="96" t="s">
        <v>1962</v>
      </c>
    </row>
    <row r="32" spans="2:67" ht="30" customHeight="1">
      <c r="B32" s="649"/>
      <c r="C32" s="646"/>
      <c r="D32" s="649"/>
      <c r="E32" s="645"/>
      <c r="F32" s="687"/>
      <c r="G32" s="591"/>
      <c r="H32" s="591"/>
      <c r="I32" s="589"/>
      <c r="J32" s="622"/>
      <c r="K32" s="614"/>
      <c r="L32" s="110" t="s">
        <v>865</v>
      </c>
      <c r="M32" s="122" t="s">
        <v>2060</v>
      </c>
      <c r="N32" s="110" t="s">
        <v>1900</v>
      </c>
      <c r="O32" s="34">
        <v>383</v>
      </c>
      <c r="P32" s="54">
        <v>1500</v>
      </c>
      <c r="Q32" s="54">
        <v>375</v>
      </c>
      <c r="R32" s="308">
        <f t="shared" si="25"/>
        <v>0.25</v>
      </c>
      <c r="S32" s="54">
        <v>375</v>
      </c>
      <c r="T32" s="308">
        <f t="shared" si="26"/>
        <v>0.25</v>
      </c>
      <c r="U32" s="54">
        <v>375</v>
      </c>
      <c r="V32" s="310">
        <f t="shared" si="27"/>
        <v>0.25</v>
      </c>
      <c r="W32" s="41">
        <v>375</v>
      </c>
      <c r="X32" s="317">
        <f t="shared" si="28"/>
        <v>0.25</v>
      </c>
      <c r="Y32" s="48">
        <v>788</v>
      </c>
      <c r="Z32" s="54">
        <v>22</v>
      </c>
      <c r="AA32" s="54">
        <v>0</v>
      </c>
      <c r="AB32" s="43">
        <v>0</v>
      </c>
      <c r="AC32" s="247">
        <f t="shared" si="1"/>
        <v>2.1013333333333333</v>
      </c>
      <c r="AD32" s="337">
        <f t="shared" si="2"/>
        <v>1</v>
      </c>
      <c r="AE32" s="248">
        <f t="shared" si="3"/>
        <v>5.8666666666666666E-2</v>
      </c>
      <c r="AF32" s="337">
        <f t="shared" si="4"/>
        <v>5.8666666666666666E-2</v>
      </c>
      <c r="AG32" s="248">
        <f t="shared" si="5"/>
        <v>0</v>
      </c>
      <c r="AH32" s="337">
        <f t="shared" si="6"/>
        <v>0</v>
      </c>
      <c r="AI32" s="248">
        <f t="shared" si="7"/>
        <v>0</v>
      </c>
      <c r="AJ32" s="337">
        <f t="shared" si="8"/>
        <v>0</v>
      </c>
      <c r="AK32" s="503">
        <f t="shared" si="9"/>
        <v>0.54</v>
      </c>
      <c r="AL32" s="498">
        <f t="shared" si="10"/>
        <v>0.54</v>
      </c>
      <c r="AM32" s="493">
        <f t="shared" si="11"/>
        <v>0.54</v>
      </c>
      <c r="AN32" s="48">
        <v>557080</v>
      </c>
      <c r="AO32" s="54">
        <v>177350</v>
      </c>
      <c r="AP32" s="54">
        <v>58432</v>
      </c>
      <c r="AQ32" s="116">
        <f t="shared" si="12"/>
        <v>0.31835642995620017</v>
      </c>
      <c r="AR32" s="277">
        <f t="shared" si="13"/>
        <v>0.32947279391034678</v>
      </c>
      <c r="AS32" s="48">
        <v>186000</v>
      </c>
      <c r="AT32" s="54">
        <v>0</v>
      </c>
      <c r="AU32" s="54">
        <v>0</v>
      </c>
      <c r="AV32" s="116">
        <f t="shared" si="14"/>
        <v>0</v>
      </c>
      <c r="AW32" s="277" t="str">
        <f t="shared" si="15"/>
        <v xml:space="preserve"> -</v>
      </c>
      <c r="AX32" s="48">
        <v>186000</v>
      </c>
      <c r="AY32" s="54">
        <v>0</v>
      </c>
      <c r="AZ32" s="54">
        <v>0</v>
      </c>
      <c r="BA32" s="116">
        <f t="shared" si="16"/>
        <v>0</v>
      </c>
      <c r="BB32" s="277" t="str">
        <f t="shared" si="17"/>
        <v xml:space="preserve"> -</v>
      </c>
      <c r="BC32" s="49">
        <v>186000</v>
      </c>
      <c r="BD32" s="54">
        <v>0</v>
      </c>
      <c r="BE32" s="54">
        <v>0</v>
      </c>
      <c r="BF32" s="116">
        <f t="shared" si="18"/>
        <v>0</v>
      </c>
      <c r="BG32" s="277" t="str">
        <f t="shared" si="19"/>
        <v xml:space="preserve"> -</v>
      </c>
      <c r="BH32" s="240">
        <f t="shared" si="20"/>
        <v>1115080</v>
      </c>
      <c r="BI32" s="236">
        <f t="shared" si="21"/>
        <v>177350</v>
      </c>
      <c r="BJ32" s="236">
        <f t="shared" si="22"/>
        <v>58432</v>
      </c>
      <c r="BK32" s="381">
        <f t="shared" si="23"/>
        <v>0.15904688452846433</v>
      </c>
      <c r="BL32" s="277">
        <f t="shared" si="24"/>
        <v>0.32947279391034678</v>
      </c>
      <c r="BM32" s="451" t="s">
        <v>1384</v>
      </c>
      <c r="BN32" s="195" t="s">
        <v>1392</v>
      </c>
      <c r="BO32" s="96" t="s">
        <v>1962</v>
      </c>
    </row>
    <row r="33" spans="2:67" ht="30" customHeight="1">
      <c r="B33" s="649"/>
      <c r="C33" s="646"/>
      <c r="D33" s="649"/>
      <c r="E33" s="645"/>
      <c r="F33" s="687"/>
      <c r="G33" s="591"/>
      <c r="H33" s="591"/>
      <c r="I33" s="589"/>
      <c r="J33" s="622"/>
      <c r="K33" s="614"/>
      <c r="L33" s="23" t="s">
        <v>928</v>
      </c>
      <c r="M33" s="123" t="s">
        <v>2060</v>
      </c>
      <c r="N33" s="23" t="s">
        <v>1901</v>
      </c>
      <c r="O33" s="34">
        <v>1196</v>
      </c>
      <c r="P33" s="54">
        <v>1500</v>
      </c>
      <c r="Q33" s="54">
        <v>375</v>
      </c>
      <c r="R33" s="308">
        <f t="shared" si="25"/>
        <v>0.25</v>
      </c>
      <c r="S33" s="54">
        <v>375</v>
      </c>
      <c r="T33" s="308">
        <f t="shared" si="26"/>
        <v>0.25</v>
      </c>
      <c r="U33" s="54">
        <v>375</v>
      </c>
      <c r="V33" s="310">
        <f t="shared" si="27"/>
        <v>0.25</v>
      </c>
      <c r="W33" s="41">
        <v>375</v>
      </c>
      <c r="X33" s="317">
        <f t="shared" si="28"/>
        <v>0.25</v>
      </c>
      <c r="Y33" s="48">
        <v>403</v>
      </c>
      <c r="Z33" s="54">
        <v>8</v>
      </c>
      <c r="AA33" s="54">
        <v>0</v>
      </c>
      <c r="AB33" s="43">
        <v>0</v>
      </c>
      <c r="AC33" s="247">
        <f t="shared" si="1"/>
        <v>1.0746666666666667</v>
      </c>
      <c r="AD33" s="337">
        <f t="shared" si="2"/>
        <v>1</v>
      </c>
      <c r="AE33" s="248">
        <f t="shared" si="3"/>
        <v>2.1333333333333333E-2</v>
      </c>
      <c r="AF33" s="337">
        <f t="shared" si="4"/>
        <v>2.1333333333333333E-2</v>
      </c>
      <c r="AG33" s="248">
        <f t="shared" si="5"/>
        <v>0</v>
      </c>
      <c r="AH33" s="337">
        <f t="shared" si="6"/>
        <v>0</v>
      </c>
      <c r="AI33" s="248">
        <f t="shared" si="7"/>
        <v>0</v>
      </c>
      <c r="AJ33" s="337">
        <f t="shared" si="8"/>
        <v>0</v>
      </c>
      <c r="AK33" s="503">
        <f t="shared" si="9"/>
        <v>0.27400000000000002</v>
      </c>
      <c r="AL33" s="498">
        <f t="shared" si="10"/>
        <v>0.27400000000000002</v>
      </c>
      <c r="AM33" s="493">
        <f t="shared" si="11"/>
        <v>0.27400000000000002</v>
      </c>
      <c r="AN33" s="48">
        <v>0</v>
      </c>
      <c r="AO33" s="54">
        <v>0</v>
      </c>
      <c r="AP33" s="54">
        <v>0</v>
      </c>
      <c r="AQ33" s="116" t="str">
        <f t="shared" si="12"/>
        <v xml:space="preserve"> -</v>
      </c>
      <c r="AR33" s="277" t="str">
        <f t="shared" si="13"/>
        <v xml:space="preserve"> -</v>
      </c>
      <c r="AS33" s="48">
        <v>0</v>
      </c>
      <c r="AT33" s="54">
        <v>0</v>
      </c>
      <c r="AU33" s="54">
        <v>0</v>
      </c>
      <c r="AV33" s="116" t="str">
        <f t="shared" si="14"/>
        <v xml:space="preserve"> -</v>
      </c>
      <c r="AW33" s="277" t="str">
        <f t="shared" si="15"/>
        <v xml:space="preserve"> -</v>
      </c>
      <c r="AX33" s="48">
        <v>0</v>
      </c>
      <c r="AY33" s="54">
        <v>0</v>
      </c>
      <c r="AZ33" s="54">
        <v>0</v>
      </c>
      <c r="BA33" s="116" t="str">
        <f t="shared" si="16"/>
        <v xml:space="preserve"> -</v>
      </c>
      <c r="BB33" s="277" t="str">
        <f t="shared" si="17"/>
        <v xml:space="preserve"> -</v>
      </c>
      <c r="BC33" s="49">
        <v>0</v>
      </c>
      <c r="BD33" s="54">
        <v>0</v>
      </c>
      <c r="BE33" s="54">
        <v>0</v>
      </c>
      <c r="BF33" s="116" t="str">
        <f t="shared" si="18"/>
        <v xml:space="preserve"> -</v>
      </c>
      <c r="BG33" s="277" t="str">
        <f t="shared" si="19"/>
        <v xml:space="preserve"> -</v>
      </c>
      <c r="BH33" s="240">
        <f t="shared" si="20"/>
        <v>0</v>
      </c>
      <c r="BI33" s="236">
        <f t="shared" si="21"/>
        <v>0</v>
      </c>
      <c r="BJ33" s="236">
        <f t="shared" si="22"/>
        <v>0</v>
      </c>
      <c r="BK33" s="381" t="str">
        <f t="shared" si="23"/>
        <v xml:space="preserve"> -</v>
      </c>
      <c r="BL33" s="277" t="str">
        <f t="shared" si="24"/>
        <v xml:space="preserve"> -</v>
      </c>
      <c r="BM33" s="451" t="s">
        <v>1384</v>
      </c>
      <c r="BN33" s="195" t="s">
        <v>1392</v>
      </c>
      <c r="BO33" s="96" t="s">
        <v>1962</v>
      </c>
    </row>
    <row r="34" spans="2:67" ht="30" customHeight="1">
      <c r="B34" s="649"/>
      <c r="C34" s="646"/>
      <c r="D34" s="649"/>
      <c r="E34" s="645"/>
      <c r="F34" s="687"/>
      <c r="G34" s="591"/>
      <c r="H34" s="591"/>
      <c r="I34" s="589"/>
      <c r="J34" s="622"/>
      <c r="K34" s="614"/>
      <c r="L34" s="23" t="s">
        <v>866</v>
      </c>
      <c r="M34" s="122" t="s">
        <v>1219</v>
      </c>
      <c r="N34" s="23" t="s">
        <v>1902</v>
      </c>
      <c r="O34" s="34">
        <v>1345</v>
      </c>
      <c r="P34" s="54">
        <v>1500</v>
      </c>
      <c r="Q34" s="54">
        <v>375</v>
      </c>
      <c r="R34" s="308">
        <f t="shared" si="25"/>
        <v>0.25</v>
      </c>
      <c r="S34" s="54">
        <v>375</v>
      </c>
      <c r="T34" s="308">
        <f t="shared" si="26"/>
        <v>0.25</v>
      </c>
      <c r="U34" s="54">
        <v>375</v>
      </c>
      <c r="V34" s="310">
        <f t="shared" si="27"/>
        <v>0.25</v>
      </c>
      <c r="W34" s="41">
        <v>375</v>
      </c>
      <c r="X34" s="317">
        <f t="shared" si="28"/>
        <v>0.25</v>
      </c>
      <c r="Y34" s="48">
        <v>375</v>
      </c>
      <c r="Z34" s="54">
        <v>14</v>
      </c>
      <c r="AA34" s="54">
        <v>0</v>
      </c>
      <c r="AB34" s="43">
        <v>0</v>
      </c>
      <c r="AC34" s="247">
        <f t="shared" si="1"/>
        <v>1</v>
      </c>
      <c r="AD34" s="337">
        <f t="shared" si="2"/>
        <v>1</v>
      </c>
      <c r="AE34" s="248">
        <f t="shared" si="3"/>
        <v>3.7333333333333336E-2</v>
      </c>
      <c r="AF34" s="337">
        <f t="shared" si="4"/>
        <v>3.7333333333333336E-2</v>
      </c>
      <c r="AG34" s="248">
        <f t="shared" si="5"/>
        <v>0</v>
      </c>
      <c r="AH34" s="337">
        <f t="shared" si="6"/>
        <v>0</v>
      </c>
      <c r="AI34" s="248">
        <f t="shared" si="7"/>
        <v>0</v>
      </c>
      <c r="AJ34" s="337">
        <f t="shared" si="8"/>
        <v>0</v>
      </c>
      <c r="AK34" s="503">
        <f t="shared" si="9"/>
        <v>0.25933333333333336</v>
      </c>
      <c r="AL34" s="498">
        <f t="shared" si="10"/>
        <v>0.25933333333333336</v>
      </c>
      <c r="AM34" s="493">
        <f t="shared" si="11"/>
        <v>0.25933333333333336</v>
      </c>
      <c r="AN34" s="48">
        <v>0</v>
      </c>
      <c r="AO34" s="54">
        <v>0</v>
      </c>
      <c r="AP34" s="54">
        <v>0</v>
      </c>
      <c r="AQ34" s="116" t="str">
        <f t="shared" si="12"/>
        <v xml:space="preserve"> -</v>
      </c>
      <c r="AR34" s="277" t="str">
        <f t="shared" si="13"/>
        <v xml:space="preserve"> -</v>
      </c>
      <c r="AS34" s="48">
        <v>0</v>
      </c>
      <c r="AT34" s="54">
        <v>0</v>
      </c>
      <c r="AU34" s="54">
        <v>0</v>
      </c>
      <c r="AV34" s="116" t="str">
        <f t="shared" si="14"/>
        <v xml:space="preserve"> -</v>
      </c>
      <c r="AW34" s="277" t="str">
        <f t="shared" si="15"/>
        <v xml:space="preserve"> -</v>
      </c>
      <c r="AX34" s="48">
        <v>0</v>
      </c>
      <c r="AY34" s="54">
        <v>0</v>
      </c>
      <c r="AZ34" s="54">
        <v>0</v>
      </c>
      <c r="BA34" s="116" t="str">
        <f t="shared" si="16"/>
        <v xml:space="preserve"> -</v>
      </c>
      <c r="BB34" s="277" t="str">
        <f t="shared" si="17"/>
        <v xml:space="preserve"> -</v>
      </c>
      <c r="BC34" s="49">
        <v>0</v>
      </c>
      <c r="BD34" s="54">
        <v>0</v>
      </c>
      <c r="BE34" s="54">
        <v>0</v>
      </c>
      <c r="BF34" s="116" t="str">
        <f t="shared" si="18"/>
        <v xml:space="preserve"> -</v>
      </c>
      <c r="BG34" s="277" t="str">
        <f t="shared" si="19"/>
        <v xml:space="preserve"> -</v>
      </c>
      <c r="BH34" s="240">
        <f t="shared" si="20"/>
        <v>0</v>
      </c>
      <c r="BI34" s="236">
        <f t="shared" si="21"/>
        <v>0</v>
      </c>
      <c r="BJ34" s="236">
        <f t="shared" si="22"/>
        <v>0</v>
      </c>
      <c r="BK34" s="381" t="str">
        <f t="shared" si="23"/>
        <v xml:space="preserve"> -</v>
      </c>
      <c r="BL34" s="277" t="str">
        <f t="shared" si="24"/>
        <v xml:space="preserve"> -</v>
      </c>
      <c r="BM34" s="451" t="s">
        <v>1384</v>
      </c>
      <c r="BN34" s="195" t="s">
        <v>1392</v>
      </c>
      <c r="BO34" s="96" t="s">
        <v>1962</v>
      </c>
    </row>
    <row r="35" spans="2:67" ht="30" customHeight="1">
      <c r="B35" s="649"/>
      <c r="C35" s="646"/>
      <c r="D35" s="649"/>
      <c r="E35" s="645"/>
      <c r="F35" s="687"/>
      <c r="G35" s="591"/>
      <c r="H35" s="591"/>
      <c r="I35" s="589"/>
      <c r="J35" s="622"/>
      <c r="K35" s="614"/>
      <c r="L35" s="23" t="s">
        <v>867</v>
      </c>
      <c r="M35" s="123" t="s">
        <v>2057</v>
      </c>
      <c r="N35" s="23" t="s">
        <v>1903</v>
      </c>
      <c r="O35" s="34">
        <v>1</v>
      </c>
      <c r="P35" s="54">
        <v>2</v>
      </c>
      <c r="Q35" s="54">
        <v>0</v>
      </c>
      <c r="R35" s="308">
        <f t="shared" si="25"/>
        <v>0</v>
      </c>
      <c r="S35" s="54">
        <v>1</v>
      </c>
      <c r="T35" s="308">
        <f t="shared" si="26"/>
        <v>0.5</v>
      </c>
      <c r="U35" s="54">
        <v>1</v>
      </c>
      <c r="V35" s="310">
        <f t="shared" si="27"/>
        <v>0.5</v>
      </c>
      <c r="W35" s="41">
        <v>0</v>
      </c>
      <c r="X35" s="317">
        <f t="shared" si="28"/>
        <v>0</v>
      </c>
      <c r="Y35" s="48">
        <v>0</v>
      </c>
      <c r="Z35" s="54">
        <v>0</v>
      </c>
      <c r="AA35" s="54">
        <v>0</v>
      </c>
      <c r="AB35" s="43">
        <v>0</v>
      </c>
      <c r="AC35" s="247" t="str">
        <f t="shared" si="1"/>
        <v xml:space="preserve"> -</v>
      </c>
      <c r="AD35" s="337" t="str">
        <f t="shared" si="2"/>
        <v xml:space="preserve"> -</v>
      </c>
      <c r="AE35" s="248">
        <f t="shared" si="3"/>
        <v>0</v>
      </c>
      <c r="AF35" s="337">
        <f t="shared" si="4"/>
        <v>0</v>
      </c>
      <c r="AG35" s="248">
        <f t="shared" si="5"/>
        <v>0</v>
      </c>
      <c r="AH35" s="337">
        <f t="shared" si="6"/>
        <v>0</v>
      </c>
      <c r="AI35" s="248" t="str">
        <f t="shared" si="7"/>
        <v xml:space="preserve"> -</v>
      </c>
      <c r="AJ35" s="337" t="str">
        <f t="shared" si="8"/>
        <v xml:space="preserve"> -</v>
      </c>
      <c r="AK35" s="503">
        <f t="shared" si="9"/>
        <v>0</v>
      </c>
      <c r="AL35" s="498">
        <f t="shared" si="10"/>
        <v>0</v>
      </c>
      <c r="AM35" s="493">
        <f t="shared" si="11"/>
        <v>0</v>
      </c>
      <c r="AN35" s="48">
        <v>0</v>
      </c>
      <c r="AO35" s="54">
        <v>0</v>
      </c>
      <c r="AP35" s="54">
        <v>0</v>
      </c>
      <c r="AQ35" s="116" t="str">
        <f t="shared" si="12"/>
        <v xml:space="preserve"> -</v>
      </c>
      <c r="AR35" s="277" t="str">
        <f t="shared" si="13"/>
        <v xml:space="preserve"> -</v>
      </c>
      <c r="AS35" s="48">
        <v>0</v>
      </c>
      <c r="AT35" s="54">
        <v>0</v>
      </c>
      <c r="AU35" s="54">
        <v>0</v>
      </c>
      <c r="AV35" s="116" t="str">
        <f t="shared" si="14"/>
        <v xml:space="preserve"> -</v>
      </c>
      <c r="AW35" s="277" t="str">
        <f t="shared" si="15"/>
        <v xml:space="preserve"> -</v>
      </c>
      <c r="AX35" s="48">
        <v>0</v>
      </c>
      <c r="AY35" s="54">
        <v>0</v>
      </c>
      <c r="AZ35" s="54">
        <v>0</v>
      </c>
      <c r="BA35" s="116" t="str">
        <f t="shared" si="16"/>
        <v xml:space="preserve"> -</v>
      </c>
      <c r="BB35" s="277" t="str">
        <f t="shared" si="17"/>
        <v xml:space="preserve"> -</v>
      </c>
      <c r="BC35" s="49">
        <v>0</v>
      </c>
      <c r="BD35" s="54">
        <v>0</v>
      </c>
      <c r="BE35" s="54">
        <v>0</v>
      </c>
      <c r="BF35" s="116" t="str">
        <f t="shared" si="18"/>
        <v xml:space="preserve"> -</v>
      </c>
      <c r="BG35" s="277" t="str">
        <f t="shared" si="19"/>
        <v xml:space="preserve"> -</v>
      </c>
      <c r="BH35" s="240">
        <f t="shared" si="20"/>
        <v>0</v>
      </c>
      <c r="BI35" s="236">
        <f t="shared" si="21"/>
        <v>0</v>
      </c>
      <c r="BJ35" s="236">
        <f t="shared" si="22"/>
        <v>0</v>
      </c>
      <c r="BK35" s="381" t="str">
        <f t="shared" si="23"/>
        <v xml:space="preserve"> -</v>
      </c>
      <c r="BL35" s="277" t="str">
        <f t="shared" si="24"/>
        <v xml:space="preserve"> -</v>
      </c>
      <c r="BM35" s="451" t="s">
        <v>1384</v>
      </c>
      <c r="BN35" s="195" t="s">
        <v>1392</v>
      </c>
      <c r="BO35" s="96" t="s">
        <v>1962</v>
      </c>
    </row>
    <row r="36" spans="2:67" ht="30" customHeight="1">
      <c r="B36" s="649"/>
      <c r="C36" s="646"/>
      <c r="D36" s="649"/>
      <c r="E36" s="645"/>
      <c r="F36" s="687"/>
      <c r="G36" s="591"/>
      <c r="H36" s="591"/>
      <c r="I36" s="589"/>
      <c r="J36" s="622"/>
      <c r="K36" s="614"/>
      <c r="L36" s="23" t="s">
        <v>868</v>
      </c>
      <c r="M36" s="122" t="s">
        <v>1219</v>
      </c>
      <c r="N36" s="23" t="s">
        <v>1904</v>
      </c>
      <c r="O36" s="34" t="s">
        <v>647</v>
      </c>
      <c r="P36" s="54">
        <v>480</v>
      </c>
      <c r="Q36" s="54">
        <v>120</v>
      </c>
      <c r="R36" s="308">
        <f t="shared" si="25"/>
        <v>0.25</v>
      </c>
      <c r="S36" s="54">
        <v>120</v>
      </c>
      <c r="T36" s="308">
        <f t="shared" si="26"/>
        <v>0.25</v>
      </c>
      <c r="U36" s="54">
        <v>120</v>
      </c>
      <c r="V36" s="310">
        <f t="shared" si="27"/>
        <v>0.25</v>
      </c>
      <c r="W36" s="41">
        <v>120</v>
      </c>
      <c r="X36" s="317">
        <f t="shared" si="28"/>
        <v>0.25</v>
      </c>
      <c r="Y36" s="48">
        <v>2481</v>
      </c>
      <c r="Z36" s="54">
        <v>60</v>
      </c>
      <c r="AA36" s="54">
        <v>0</v>
      </c>
      <c r="AB36" s="43">
        <v>0</v>
      </c>
      <c r="AC36" s="247">
        <f t="shared" si="1"/>
        <v>20.675000000000001</v>
      </c>
      <c r="AD36" s="337">
        <f t="shared" si="2"/>
        <v>1</v>
      </c>
      <c r="AE36" s="248">
        <f t="shared" si="3"/>
        <v>0.5</v>
      </c>
      <c r="AF36" s="337">
        <f t="shared" si="4"/>
        <v>0.5</v>
      </c>
      <c r="AG36" s="248">
        <f t="shared" si="5"/>
        <v>0</v>
      </c>
      <c r="AH36" s="337">
        <f t="shared" si="6"/>
        <v>0</v>
      </c>
      <c r="AI36" s="248">
        <f t="shared" si="7"/>
        <v>0</v>
      </c>
      <c r="AJ36" s="337">
        <f t="shared" si="8"/>
        <v>0</v>
      </c>
      <c r="AK36" s="503">
        <f t="shared" si="9"/>
        <v>5.2937500000000002</v>
      </c>
      <c r="AL36" s="498">
        <f t="shared" si="10"/>
        <v>1</v>
      </c>
      <c r="AM36" s="493">
        <f t="shared" si="11"/>
        <v>1</v>
      </c>
      <c r="AN36" s="48">
        <v>0</v>
      </c>
      <c r="AO36" s="54">
        <v>0</v>
      </c>
      <c r="AP36" s="54">
        <v>0</v>
      </c>
      <c r="AQ36" s="116" t="str">
        <f t="shared" si="12"/>
        <v xml:space="preserve"> -</v>
      </c>
      <c r="AR36" s="277" t="str">
        <f t="shared" si="13"/>
        <v xml:space="preserve"> -</v>
      </c>
      <c r="AS36" s="48">
        <v>0</v>
      </c>
      <c r="AT36" s="54">
        <v>0</v>
      </c>
      <c r="AU36" s="54">
        <v>0</v>
      </c>
      <c r="AV36" s="116" t="str">
        <f t="shared" si="14"/>
        <v xml:space="preserve"> -</v>
      </c>
      <c r="AW36" s="277" t="str">
        <f t="shared" si="15"/>
        <v xml:space="preserve"> -</v>
      </c>
      <c r="AX36" s="48">
        <v>0</v>
      </c>
      <c r="AY36" s="54">
        <v>0</v>
      </c>
      <c r="AZ36" s="54">
        <v>0</v>
      </c>
      <c r="BA36" s="116" t="str">
        <f t="shared" si="16"/>
        <v xml:space="preserve"> -</v>
      </c>
      <c r="BB36" s="277" t="str">
        <f t="shared" si="17"/>
        <v xml:space="preserve"> -</v>
      </c>
      <c r="BC36" s="49">
        <v>0</v>
      </c>
      <c r="BD36" s="54">
        <v>0</v>
      </c>
      <c r="BE36" s="54">
        <v>0</v>
      </c>
      <c r="BF36" s="116" t="str">
        <f t="shared" si="18"/>
        <v xml:space="preserve"> -</v>
      </c>
      <c r="BG36" s="277" t="str">
        <f t="shared" si="19"/>
        <v xml:space="preserve"> -</v>
      </c>
      <c r="BH36" s="240">
        <f t="shared" si="20"/>
        <v>0</v>
      </c>
      <c r="BI36" s="236">
        <f t="shared" si="21"/>
        <v>0</v>
      </c>
      <c r="BJ36" s="236">
        <f t="shared" si="22"/>
        <v>0</v>
      </c>
      <c r="BK36" s="381" t="str">
        <f t="shared" si="23"/>
        <v xml:space="preserve"> -</v>
      </c>
      <c r="BL36" s="277" t="str">
        <f t="shared" si="24"/>
        <v xml:space="preserve"> -</v>
      </c>
      <c r="BM36" s="451" t="s">
        <v>1384</v>
      </c>
      <c r="BN36" s="195" t="s">
        <v>1392</v>
      </c>
      <c r="BO36" s="96" t="s">
        <v>1962</v>
      </c>
    </row>
    <row r="37" spans="2:67" ht="30" customHeight="1">
      <c r="B37" s="649"/>
      <c r="C37" s="646"/>
      <c r="D37" s="649"/>
      <c r="E37" s="645"/>
      <c r="F37" s="687"/>
      <c r="G37" s="591"/>
      <c r="H37" s="591"/>
      <c r="I37" s="589"/>
      <c r="J37" s="622"/>
      <c r="K37" s="614"/>
      <c r="L37" s="23" t="s">
        <v>869</v>
      </c>
      <c r="M37" s="123" t="s">
        <v>2060</v>
      </c>
      <c r="N37" s="23" t="s">
        <v>1905</v>
      </c>
      <c r="O37" s="34">
        <v>200</v>
      </c>
      <c r="P37" s="54">
        <v>200</v>
      </c>
      <c r="Q37" s="54">
        <v>50</v>
      </c>
      <c r="R37" s="308">
        <f t="shared" si="25"/>
        <v>0.25</v>
      </c>
      <c r="S37" s="54">
        <v>50</v>
      </c>
      <c r="T37" s="308">
        <f t="shared" si="26"/>
        <v>0.25</v>
      </c>
      <c r="U37" s="54">
        <v>50</v>
      </c>
      <c r="V37" s="310">
        <f t="shared" si="27"/>
        <v>0.25</v>
      </c>
      <c r="W37" s="41">
        <v>50</v>
      </c>
      <c r="X37" s="317">
        <f t="shared" si="28"/>
        <v>0.25</v>
      </c>
      <c r="Y37" s="48">
        <v>338</v>
      </c>
      <c r="Z37" s="54">
        <v>33</v>
      </c>
      <c r="AA37" s="54">
        <v>0</v>
      </c>
      <c r="AB37" s="43">
        <v>0</v>
      </c>
      <c r="AC37" s="247">
        <f t="shared" si="1"/>
        <v>6.76</v>
      </c>
      <c r="AD37" s="337">
        <f t="shared" si="2"/>
        <v>1</v>
      </c>
      <c r="AE37" s="248">
        <f t="shared" si="3"/>
        <v>0.66</v>
      </c>
      <c r="AF37" s="337">
        <f t="shared" si="4"/>
        <v>0.66</v>
      </c>
      <c r="AG37" s="248">
        <f t="shared" si="5"/>
        <v>0</v>
      </c>
      <c r="AH37" s="337">
        <f t="shared" si="6"/>
        <v>0</v>
      </c>
      <c r="AI37" s="248">
        <f t="shared" si="7"/>
        <v>0</v>
      </c>
      <c r="AJ37" s="337">
        <f t="shared" si="8"/>
        <v>0</v>
      </c>
      <c r="AK37" s="503">
        <f t="shared" si="9"/>
        <v>1.855</v>
      </c>
      <c r="AL37" s="498">
        <f t="shared" si="10"/>
        <v>1</v>
      </c>
      <c r="AM37" s="493">
        <f t="shared" si="11"/>
        <v>1</v>
      </c>
      <c r="AN37" s="48">
        <v>100000</v>
      </c>
      <c r="AO37" s="54">
        <v>10870</v>
      </c>
      <c r="AP37" s="54">
        <v>0</v>
      </c>
      <c r="AQ37" s="116">
        <f t="shared" si="12"/>
        <v>0.1087</v>
      </c>
      <c r="AR37" s="277" t="str">
        <f t="shared" si="13"/>
        <v xml:space="preserve"> -</v>
      </c>
      <c r="AS37" s="48">
        <v>100000</v>
      </c>
      <c r="AT37" s="54">
        <v>0</v>
      </c>
      <c r="AU37" s="54">
        <v>0</v>
      </c>
      <c r="AV37" s="116">
        <f t="shared" si="14"/>
        <v>0</v>
      </c>
      <c r="AW37" s="277" t="str">
        <f t="shared" si="15"/>
        <v xml:space="preserve"> -</v>
      </c>
      <c r="AX37" s="48">
        <v>100000</v>
      </c>
      <c r="AY37" s="54">
        <v>0</v>
      </c>
      <c r="AZ37" s="54">
        <v>0</v>
      </c>
      <c r="BA37" s="116">
        <f t="shared" si="16"/>
        <v>0</v>
      </c>
      <c r="BB37" s="277" t="str">
        <f t="shared" si="17"/>
        <v xml:space="preserve"> -</v>
      </c>
      <c r="BC37" s="49">
        <v>100000</v>
      </c>
      <c r="BD37" s="54">
        <v>0</v>
      </c>
      <c r="BE37" s="54">
        <v>0</v>
      </c>
      <c r="BF37" s="116">
        <f t="shared" si="18"/>
        <v>0</v>
      </c>
      <c r="BG37" s="277" t="str">
        <f t="shared" si="19"/>
        <v xml:space="preserve"> -</v>
      </c>
      <c r="BH37" s="240">
        <f t="shared" si="20"/>
        <v>400000</v>
      </c>
      <c r="BI37" s="236">
        <f t="shared" si="21"/>
        <v>10870</v>
      </c>
      <c r="BJ37" s="236">
        <f t="shared" si="22"/>
        <v>0</v>
      </c>
      <c r="BK37" s="381">
        <f t="shared" si="23"/>
        <v>2.7175000000000001E-2</v>
      </c>
      <c r="BL37" s="277" t="str">
        <f t="shared" si="24"/>
        <v xml:space="preserve"> -</v>
      </c>
      <c r="BM37" s="451" t="s">
        <v>1384</v>
      </c>
      <c r="BN37" s="195" t="s">
        <v>1392</v>
      </c>
      <c r="BO37" s="96" t="s">
        <v>1962</v>
      </c>
    </row>
    <row r="38" spans="2:67" ht="30" customHeight="1">
      <c r="B38" s="649"/>
      <c r="C38" s="646"/>
      <c r="D38" s="649"/>
      <c r="E38" s="645"/>
      <c r="F38" s="687"/>
      <c r="G38" s="591"/>
      <c r="H38" s="591"/>
      <c r="I38" s="589"/>
      <c r="J38" s="622"/>
      <c r="K38" s="614"/>
      <c r="L38" s="23" t="s">
        <v>870</v>
      </c>
      <c r="M38" s="123" t="s">
        <v>2060</v>
      </c>
      <c r="N38" s="23" t="s">
        <v>1906</v>
      </c>
      <c r="O38" s="34">
        <v>0</v>
      </c>
      <c r="P38" s="54">
        <v>37</v>
      </c>
      <c r="Q38" s="54">
        <v>5</v>
      </c>
      <c r="R38" s="308">
        <f t="shared" si="25"/>
        <v>0.13513513513513514</v>
      </c>
      <c r="S38" s="54">
        <v>12</v>
      </c>
      <c r="T38" s="308">
        <f t="shared" si="26"/>
        <v>0.32432432432432434</v>
      </c>
      <c r="U38" s="54">
        <v>10</v>
      </c>
      <c r="V38" s="310">
        <f t="shared" si="27"/>
        <v>0.27027027027027029</v>
      </c>
      <c r="W38" s="41">
        <v>10</v>
      </c>
      <c r="X38" s="317">
        <f t="shared" si="28"/>
        <v>0.27027027027027029</v>
      </c>
      <c r="Y38" s="48">
        <v>5</v>
      </c>
      <c r="Z38" s="54">
        <v>0</v>
      </c>
      <c r="AA38" s="54">
        <v>0</v>
      </c>
      <c r="AB38" s="43">
        <v>0</v>
      </c>
      <c r="AC38" s="247">
        <f t="shared" si="1"/>
        <v>1</v>
      </c>
      <c r="AD38" s="337">
        <f t="shared" si="2"/>
        <v>1</v>
      </c>
      <c r="AE38" s="248">
        <f t="shared" si="3"/>
        <v>0</v>
      </c>
      <c r="AF38" s="337">
        <f t="shared" si="4"/>
        <v>0</v>
      </c>
      <c r="AG38" s="248">
        <f t="shared" si="5"/>
        <v>0</v>
      </c>
      <c r="AH38" s="337">
        <f t="shared" si="6"/>
        <v>0</v>
      </c>
      <c r="AI38" s="248">
        <f t="shared" si="7"/>
        <v>0</v>
      </c>
      <c r="AJ38" s="337">
        <f t="shared" si="8"/>
        <v>0</v>
      </c>
      <c r="AK38" s="503">
        <f t="shared" si="9"/>
        <v>0.13513513513513514</v>
      </c>
      <c r="AL38" s="498">
        <f t="shared" si="10"/>
        <v>0.13513513513513514</v>
      </c>
      <c r="AM38" s="493">
        <f t="shared" si="11"/>
        <v>0.13513513513513514</v>
      </c>
      <c r="AN38" s="48">
        <v>200000</v>
      </c>
      <c r="AO38" s="54">
        <v>0</v>
      </c>
      <c r="AP38" s="54">
        <v>0</v>
      </c>
      <c r="AQ38" s="116">
        <f t="shared" si="12"/>
        <v>0</v>
      </c>
      <c r="AR38" s="277" t="str">
        <f t="shared" si="13"/>
        <v xml:space="preserve"> -</v>
      </c>
      <c r="AS38" s="48">
        <v>200000</v>
      </c>
      <c r="AT38" s="54">
        <v>0</v>
      </c>
      <c r="AU38" s="54">
        <v>0</v>
      </c>
      <c r="AV38" s="116">
        <f t="shared" si="14"/>
        <v>0</v>
      </c>
      <c r="AW38" s="277" t="str">
        <f t="shared" si="15"/>
        <v xml:space="preserve"> -</v>
      </c>
      <c r="AX38" s="48">
        <v>0</v>
      </c>
      <c r="AY38" s="54">
        <v>0</v>
      </c>
      <c r="AZ38" s="54">
        <v>0</v>
      </c>
      <c r="BA38" s="116" t="str">
        <f t="shared" si="16"/>
        <v xml:space="preserve"> -</v>
      </c>
      <c r="BB38" s="277" t="str">
        <f t="shared" si="17"/>
        <v xml:space="preserve"> -</v>
      </c>
      <c r="BC38" s="49">
        <v>0</v>
      </c>
      <c r="BD38" s="54">
        <v>0</v>
      </c>
      <c r="BE38" s="54">
        <v>0</v>
      </c>
      <c r="BF38" s="116" t="str">
        <f t="shared" si="18"/>
        <v xml:space="preserve"> -</v>
      </c>
      <c r="BG38" s="277" t="str">
        <f t="shared" si="19"/>
        <v xml:space="preserve"> -</v>
      </c>
      <c r="BH38" s="240">
        <f t="shared" si="20"/>
        <v>400000</v>
      </c>
      <c r="BI38" s="236">
        <f t="shared" si="21"/>
        <v>0</v>
      </c>
      <c r="BJ38" s="236">
        <f t="shared" si="22"/>
        <v>0</v>
      </c>
      <c r="BK38" s="381">
        <f t="shared" si="23"/>
        <v>0</v>
      </c>
      <c r="BL38" s="277" t="str">
        <f t="shared" si="24"/>
        <v xml:space="preserve"> -</v>
      </c>
      <c r="BM38" s="451" t="s">
        <v>1384</v>
      </c>
      <c r="BN38" s="195" t="s">
        <v>1392</v>
      </c>
      <c r="BO38" s="96" t="s">
        <v>1962</v>
      </c>
    </row>
    <row r="39" spans="2:67" ht="30" customHeight="1">
      <c r="B39" s="649"/>
      <c r="C39" s="646"/>
      <c r="D39" s="649"/>
      <c r="E39" s="645"/>
      <c r="F39" s="687"/>
      <c r="G39" s="591"/>
      <c r="H39" s="591"/>
      <c r="I39" s="589"/>
      <c r="J39" s="622"/>
      <c r="K39" s="614"/>
      <c r="L39" s="23" t="s">
        <v>871</v>
      </c>
      <c r="M39" s="123" t="s">
        <v>2061</v>
      </c>
      <c r="N39" s="23" t="s">
        <v>1907</v>
      </c>
      <c r="O39" s="34">
        <v>3</v>
      </c>
      <c r="P39" s="54">
        <v>3</v>
      </c>
      <c r="Q39" s="54">
        <v>3</v>
      </c>
      <c r="R39" s="308">
        <v>0.25</v>
      </c>
      <c r="S39" s="54">
        <v>3</v>
      </c>
      <c r="T39" s="308">
        <v>0.25</v>
      </c>
      <c r="U39" s="54">
        <v>3</v>
      </c>
      <c r="V39" s="310">
        <v>0.25</v>
      </c>
      <c r="W39" s="41">
        <v>3</v>
      </c>
      <c r="X39" s="317">
        <v>0.25</v>
      </c>
      <c r="Y39" s="48">
        <v>3</v>
      </c>
      <c r="Z39" s="54">
        <v>3</v>
      </c>
      <c r="AA39" s="54">
        <v>0</v>
      </c>
      <c r="AB39" s="43">
        <v>0</v>
      </c>
      <c r="AC39" s="247">
        <f t="shared" si="1"/>
        <v>1</v>
      </c>
      <c r="AD39" s="337">
        <f t="shared" si="2"/>
        <v>1</v>
      </c>
      <c r="AE39" s="248">
        <f t="shared" si="3"/>
        <v>1</v>
      </c>
      <c r="AF39" s="337">
        <f t="shared" si="4"/>
        <v>1</v>
      </c>
      <c r="AG39" s="248">
        <f t="shared" si="5"/>
        <v>0</v>
      </c>
      <c r="AH39" s="337">
        <f t="shared" si="6"/>
        <v>0</v>
      </c>
      <c r="AI39" s="248">
        <f t="shared" si="7"/>
        <v>0</v>
      </c>
      <c r="AJ39" s="337">
        <f t="shared" si="8"/>
        <v>0</v>
      </c>
      <c r="AK39" s="503">
        <f t="shared" ref="AK39" si="33">+AVERAGE(Y39:AB39)/P39</f>
        <v>0.5</v>
      </c>
      <c r="AL39" s="498">
        <f t="shared" si="10"/>
        <v>0.5</v>
      </c>
      <c r="AM39" s="493">
        <f t="shared" si="11"/>
        <v>0.5</v>
      </c>
      <c r="AN39" s="48">
        <v>1060317</v>
      </c>
      <c r="AO39" s="54">
        <v>269016</v>
      </c>
      <c r="AP39" s="54">
        <v>300929</v>
      </c>
      <c r="AQ39" s="116">
        <f t="shared" si="12"/>
        <v>0.25371280475555896</v>
      </c>
      <c r="AR39" s="277">
        <f t="shared" si="13"/>
        <v>1.1186286317542451</v>
      </c>
      <c r="AS39" s="48">
        <v>787500</v>
      </c>
      <c r="AT39" s="54">
        <v>156105</v>
      </c>
      <c r="AU39" s="54">
        <v>0</v>
      </c>
      <c r="AV39" s="116">
        <f t="shared" si="14"/>
        <v>0.19822857142857142</v>
      </c>
      <c r="AW39" s="277" t="str">
        <f t="shared" si="15"/>
        <v xml:space="preserve"> -</v>
      </c>
      <c r="AX39" s="48">
        <v>826875</v>
      </c>
      <c r="AY39" s="54">
        <v>0</v>
      </c>
      <c r="AZ39" s="54">
        <v>0</v>
      </c>
      <c r="BA39" s="116">
        <f t="shared" si="16"/>
        <v>0</v>
      </c>
      <c r="BB39" s="277" t="str">
        <f t="shared" si="17"/>
        <v xml:space="preserve"> -</v>
      </c>
      <c r="BC39" s="49">
        <v>868219</v>
      </c>
      <c r="BD39" s="54">
        <v>0</v>
      </c>
      <c r="BE39" s="54">
        <v>0</v>
      </c>
      <c r="BF39" s="116">
        <f t="shared" si="18"/>
        <v>0</v>
      </c>
      <c r="BG39" s="277" t="str">
        <f t="shared" si="19"/>
        <v xml:space="preserve"> -</v>
      </c>
      <c r="BH39" s="240">
        <f t="shared" si="20"/>
        <v>3542911</v>
      </c>
      <c r="BI39" s="236">
        <f t="shared" si="21"/>
        <v>425121</v>
      </c>
      <c r="BJ39" s="236">
        <f t="shared" si="22"/>
        <v>300929</v>
      </c>
      <c r="BK39" s="381">
        <f t="shared" si="23"/>
        <v>0.11999200657312588</v>
      </c>
      <c r="BL39" s="277">
        <f t="shared" si="24"/>
        <v>0.70786670148028441</v>
      </c>
      <c r="BM39" s="451" t="s">
        <v>1384</v>
      </c>
      <c r="BN39" s="195" t="s">
        <v>1392</v>
      </c>
      <c r="BO39" s="96" t="s">
        <v>1962</v>
      </c>
    </row>
    <row r="40" spans="2:67" ht="30" customHeight="1" thickBot="1">
      <c r="B40" s="649"/>
      <c r="C40" s="646"/>
      <c r="D40" s="649"/>
      <c r="E40" s="645"/>
      <c r="F40" s="687"/>
      <c r="G40" s="591"/>
      <c r="H40" s="591"/>
      <c r="I40" s="589"/>
      <c r="J40" s="625"/>
      <c r="K40" s="617"/>
      <c r="L40" s="26" t="s">
        <v>851</v>
      </c>
      <c r="M40" s="131">
        <v>0</v>
      </c>
      <c r="N40" s="26" t="s">
        <v>1908</v>
      </c>
      <c r="O40" s="39">
        <v>40</v>
      </c>
      <c r="P40" s="86">
        <v>2</v>
      </c>
      <c r="Q40" s="86">
        <v>0</v>
      </c>
      <c r="R40" s="318">
        <f t="shared" si="25"/>
        <v>0</v>
      </c>
      <c r="S40" s="86">
        <v>0</v>
      </c>
      <c r="T40" s="318">
        <f t="shared" si="26"/>
        <v>0</v>
      </c>
      <c r="U40" s="86">
        <v>1</v>
      </c>
      <c r="V40" s="319">
        <f t="shared" si="27"/>
        <v>0.5</v>
      </c>
      <c r="W40" s="45">
        <v>1</v>
      </c>
      <c r="X40" s="320">
        <f t="shared" si="28"/>
        <v>0.5</v>
      </c>
      <c r="Y40" s="56">
        <v>0</v>
      </c>
      <c r="Z40" s="86">
        <v>0</v>
      </c>
      <c r="AA40" s="86">
        <v>0</v>
      </c>
      <c r="AB40" s="64">
        <v>0</v>
      </c>
      <c r="AC40" s="245" t="str">
        <f t="shared" si="1"/>
        <v xml:space="preserve"> -</v>
      </c>
      <c r="AD40" s="340" t="str">
        <f t="shared" si="2"/>
        <v xml:space="preserve"> -</v>
      </c>
      <c r="AE40" s="246" t="str">
        <f t="shared" si="3"/>
        <v xml:space="preserve"> -</v>
      </c>
      <c r="AF40" s="340" t="str">
        <f t="shared" si="4"/>
        <v xml:space="preserve"> -</v>
      </c>
      <c r="AG40" s="246">
        <f t="shared" si="5"/>
        <v>0</v>
      </c>
      <c r="AH40" s="340">
        <f t="shared" si="6"/>
        <v>0</v>
      </c>
      <c r="AI40" s="246">
        <f t="shared" si="7"/>
        <v>0</v>
      </c>
      <c r="AJ40" s="340">
        <f t="shared" si="8"/>
        <v>0</v>
      </c>
      <c r="AK40" s="504">
        <f t="shared" si="9"/>
        <v>0</v>
      </c>
      <c r="AL40" s="499">
        <f t="shared" si="10"/>
        <v>0</v>
      </c>
      <c r="AM40" s="494">
        <f t="shared" si="11"/>
        <v>0</v>
      </c>
      <c r="AN40" s="56">
        <v>0</v>
      </c>
      <c r="AO40" s="86">
        <v>0</v>
      </c>
      <c r="AP40" s="86">
        <v>0</v>
      </c>
      <c r="AQ40" s="137" t="str">
        <f t="shared" si="12"/>
        <v xml:space="preserve"> -</v>
      </c>
      <c r="AR40" s="284" t="str">
        <f t="shared" si="13"/>
        <v xml:space="preserve"> -</v>
      </c>
      <c r="AS40" s="56">
        <v>0</v>
      </c>
      <c r="AT40" s="86">
        <v>0</v>
      </c>
      <c r="AU40" s="86">
        <v>0</v>
      </c>
      <c r="AV40" s="137" t="str">
        <f t="shared" si="14"/>
        <v xml:space="preserve"> -</v>
      </c>
      <c r="AW40" s="284" t="str">
        <f t="shared" si="15"/>
        <v xml:space="preserve"> -</v>
      </c>
      <c r="AX40" s="56">
        <v>2000000</v>
      </c>
      <c r="AY40" s="86">
        <v>0</v>
      </c>
      <c r="AZ40" s="86">
        <v>0</v>
      </c>
      <c r="BA40" s="137">
        <f t="shared" si="16"/>
        <v>0</v>
      </c>
      <c r="BB40" s="284" t="str">
        <f t="shared" si="17"/>
        <v xml:space="preserve"> -</v>
      </c>
      <c r="BC40" s="57">
        <v>0</v>
      </c>
      <c r="BD40" s="86">
        <v>0</v>
      </c>
      <c r="BE40" s="86">
        <v>0</v>
      </c>
      <c r="BF40" s="137" t="str">
        <f t="shared" si="18"/>
        <v xml:space="preserve"> -</v>
      </c>
      <c r="BG40" s="284" t="str">
        <f t="shared" si="19"/>
        <v xml:space="preserve"> -</v>
      </c>
      <c r="BH40" s="241">
        <f t="shared" si="20"/>
        <v>2000000</v>
      </c>
      <c r="BI40" s="242">
        <f t="shared" si="21"/>
        <v>0</v>
      </c>
      <c r="BJ40" s="242">
        <f t="shared" si="22"/>
        <v>0</v>
      </c>
      <c r="BK40" s="382">
        <f t="shared" si="23"/>
        <v>0</v>
      </c>
      <c r="BL40" s="284" t="str">
        <f t="shared" si="24"/>
        <v xml:space="preserve"> -</v>
      </c>
      <c r="BM40" s="452" t="s">
        <v>1342</v>
      </c>
      <c r="BN40" s="99" t="s">
        <v>1339</v>
      </c>
      <c r="BO40" s="100" t="s">
        <v>1957</v>
      </c>
    </row>
    <row r="41" spans="2:67" ht="30" customHeight="1">
      <c r="B41" s="649"/>
      <c r="C41" s="646"/>
      <c r="D41" s="649"/>
      <c r="E41" s="645"/>
      <c r="F41" s="687" t="s">
        <v>890</v>
      </c>
      <c r="G41" s="591">
        <v>10</v>
      </c>
      <c r="H41" s="591">
        <v>8</v>
      </c>
      <c r="I41" s="589">
        <f>+H41-G41</f>
        <v>-2</v>
      </c>
      <c r="J41" s="621">
        <f>+RESUMEN!J141</f>
        <v>0.19735</v>
      </c>
      <c r="K41" s="613" t="s">
        <v>884</v>
      </c>
      <c r="L41" s="24" t="s">
        <v>872</v>
      </c>
      <c r="M41" s="130" t="s">
        <v>2062</v>
      </c>
      <c r="N41" s="24" t="s">
        <v>1909</v>
      </c>
      <c r="O41" s="35">
        <v>525600</v>
      </c>
      <c r="P41" s="53">
        <v>60000</v>
      </c>
      <c r="Q41" s="53">
        <v>3000</v>
      </c>
      <c r="R41" s="314">
        <f t="shared" si="25"/>
        <v>0.05</v>
      </c>
      <c r="S41" s="53">
        <v>16500</v>
      </c>
      <c r="T41" s="314">
        <f t="shared" si="26"/>
        <v>0.27500000000000002</v>
      </c>
      <c r="U41" s="53">
        <v>16500</v>
      </c>
      <c r="V41" s="315">
        <f t="shared" si="27"/>
        <v>0.27500000000000002</v>
      </c>
      <c r="W41" s="42">
        <v>24000</v>
      </c>
      <c r="X41" s="315">
        <f t="shared" si="28"/>
        <v>0.4</v>
      </c>
      <c r="Y41" s="46">
        <v>6887</v>
      </c>
      <c r="Z41" s="84">
        <v>0</v>
      </c>
      <c r="AA41" s="84">
        <v>0</v>
      </c>
      <c r="AB41" s="63">
        <v>0</v>
      </c>
      <c r="AC41" s="341">
        <f t="shared" si="1"/>
        <v>2.2956666666666665</v>
      </c>
      <c r="AD41" s="342">
        <f t="shared" si="2"/>
        <v>1</v>
      </c>
      <c r="AE41" s="343">
        <f t="shared" si="3"/>
        <v>0</v>
      </c>
      <c r="AF41" s="342">
        <f t="shared" si="4"/>
        <v>0</v>
      </c>
      <c r="AG41" s="343">
        <f t="shared" si="5"/>
        <v>0</v>
      </c>
      <c r="AH41" s="342">
        <f t="shared" si="6"/>
        <v>0</v>
      </c>
      <c r="AI41" s="343">
        <f t="shared" si="7"/>
        <v>0</v>
      </c>
      <c r="AJ41" s="342">
        <f t="shared" si="8"/>
        <v>0</v>
      </c>
      <c r="AK41" s="505">
        <f t="shared" si="9"/>
        <v>0.11478333333333333</v>
      </c>
      <c r="AL41" s="500">
        <f t="shared" si="10"/>
        <v>0.11478333333333333</v>
      </c>
      <c r="AM41" s="495">
        <f t="shared" si="11"/>
        <v>0.11478333333333333</v>
      </c>
      <c r="AN41" s="55">
        <v>1730900</v>
      </c>
      <c r="AO41" s="53">
        <v>1494969</v>
      </c>
      <c r="AP41" s="53">
        <v>0</v>
      </c>
      <c r="AQ41" s="134">
        <f t="shared" si="12"/>
        <v>0.86369460974059742</v>
      </c>
      <c r="AR41" s="276" t="str">
        <f t="shared" si="13"/>
        <v xml:space="preserve"> -</v>
      </c>
      <c r="AS41" s="52">
        <v>1395402</v>
      </c>
      <c r="AT41" s="53">
        <v>0</v>
      </c>
      <c r="AU41" s="53">
        <v>0</v>
      </c>
      <c r="AV41" s="134">
        <f t="shared" si="14"/>
        <v>0</v>
      </c>
      <c r="AW41" s="276" t="str">
        <f t="shared" si="15"/>
        <v xml:space="preserve"> -</v>
      </c>
      <c r="AX41" s="52">
        <v>4000000</v>
      </c>
      <c r="AY41" s="53">
        <v>0</v>
      </c>
      <c r="AZ41" s="53">
        <v>0</v>
      </c>
      <c r="BA41" s="134">
        <f t="shared" si="16"/>
        <v>0</v>
      </c>
      <c r="BB41" s="276" t="str">
        <f t="shared" si="17"/>
        <v xml:space="preserve"> -</v>
      </c>
      <c r="BC41" s="55">
        <v>6000000</v>
      </c>
      <c r="BD41" s="53">
        <v>0</v>
      </c>
      <c r="BE41" s="53">
        <v>0</v>
      </c>
      <c r="BF41" s="134">
        <f t="shared" si="18"/>
        <v>0</v>
      </c>
      <c r="BG41" s="276" t="str">
        <f t="shared" si="19"/>
        <v xml:space="preserve"> -</v>
      </c>
      <c r="BH41" s="278">
        <f t="shared" si="20"/>
        <v>13126302</v>
      </c>
      <c r="BI41" s="279">
        <f t="shared" si="21"/>
        <v>1494969</v>
      </c>
      <c r="BJ41" s="279">
        <f t="shared" si="22"/>
        <v>0</v>
      </c>
      <c r="BK41" s="383">
        <f t="shared" si="23"/>
        <v>0.11389110200268134</v>
      </c>
      <c r="BL41" s="276" t="str">
        <f t="shared" si="24"/>
        <v xml:space="preserve"> -</v>
      </c>
      <c r="BM41" s="450" t="s">
        <v>1342</v>
      </c>
      <c r="BN41" s="92" t="s">
        <v>1339</v>
      </c>
      <c r="BO41" s="95" t="s">
        <v>1957</v>
      </c>
    </row>
    <row r="42" spans="2:67" ht="30" customHeight="1">
      <c r="B42" s="649"/>
      <c r="C42" s="646"/>
      <c r="D42" s="649"/>
      <c r="E42" s="645"/>
      <c r="F42" s="687"/>
      <c r="G42" s="591"/>
      <c r="H42" s="591"/>
      <c r="I42" s="589"/>
      <c r="J42" s="622"/>
      <c r="K42" s="614"/>
      <c r="L42" s="23" t="s">
        <v>873</v>
      </c>
      <c r="M42" s="123">
        <v>0</v>
      </c>
      <c r="N42" s="23" t="s">
        <v>1910</v>
      </c>
      <c r="O42" s="37">
        <v>0</v>
      </c>
      <c r="P42" s="79">
        <v>1</v>
      </c>
      <c r="Q42" s="79">
        <v>0</v>
      </c>
      <c r="R42" s="308">
        <f t="shared" si="25"/>
        <v>0</v>
      </c>
      <c r="S42" s="79">
        <v>0</v>
      </c>
      <c r="T42" s="308">
        <f t="shared" si="26"/>
        <v>0</v>
      </c>
      <c r="U42" s="79">
        <v>1</v>
      </c>
      <c r="V42" s="310">
        <f t="shared" si="27"/>
        <v>1</v>
      </c>
      <c r="W42" s="116">
        <v>0</v>
      </c>
      <c r="X42" s="310">
        <f t="shared" si="28"/>
        <v>0</v>
      </c>
      <c r="Y42" s="233">
        <v>0</v>
      </c>
      <c r="Z42" s="79">
        <v>0</v>
      </c>
      <c r="AA42" s="79">
        <v>0</v>
      </c>
      <c r="AB42" s="65">
        <v>0</v>
      </c>
      <c r="AC42" s="247" t="str">
        <f t="shared" si="1"/>
        <v xml:space="preserve"> -</v>
      </c>
      <c r="AD42" s="337" t="str">
        <f t="shared" si="2"/>
        <v xml:space="preserve"> -</v>
      </c>
      <c r="AE42" s="248" t="str">
        <f t="shared" si="3"/>
        <v xml:space="preserve"> -</v>
      </c>
      <c r="AF42" s="337" t="str">
        <f t="shared" si="4"/>
        <v xml:space="preserve"> -</v>
      </c>
      <c r="AG42" s="248">
        <f t="shared" si="5"/>
        <v>0</v>
      </c>
      <c r="AH42" s="337">
        <f t="shared" si="6"/>
        <v>0</v>
      </c>
      <c r="AI42" s="248" t="str">
        <f t="shared" si="7"/>
        <v xml:space="preserve"> -</v>
      </c>
      <c r="AJ42" s="337" t="str">
        <f t="shared" si="8"/>
        <v xml:space="preserve"> -</v>
      </c>
      <c r="AK42" s="503">
        <f t="shared" si="9"/>
        <v>0</v>
      </c>
      <c r="AL42" s="498">
        <f t="shared" si="10"/>
        <v>0</v>
      </c>
      <c r="AM42" s="493">
        <f t="shared" si="11"/>
        <v>0</v>
      </c>
      <c r="AN42" s="49">
        <v>0</v>
      </c>
      <c r="AO42" s="54">
        <v>0</v>
      </c>
      <c r="AP42" s="54">
        <v>0</v>
      </c>
      <c r="AQ42" s="116" t="str">
        <f t="shared" si="12"/>
        <v xml:space="preserve"> -</v>
      </c>
      <c r="AR42" s="277" t="str">
        <f t="shared" si="13"/>
        <v xml:space="preserve"> -</v>
      </c>
      <c r="AS42" s="48">
        <v>0</v>
      </c>
      <c r="AT42" s="54">
        <v>0</v>
      </c>
      <c r="AU42" s="54">
        <v>0</v>
      </c>
      <c r="AV42" s="116" t="str">
        <f t="shared" si="14"/>
        <v xml:space="preserve"> -</v>
      </c>
      <c r="AW42" s="277" t="str">
        <f t="shared" si="15"/>
        <v xml:space="preserve"> -</v>
      </c>
      <c r="AX42" s="48">
        <v>0</v>
      </c>
      <c r="AY42" s="54">
        <v>0</v>
      </c>
      <c r="AZ42" s="54">
        <v>0</v>
      </c>
      <c r="BA42" s="116" t="str">
        <f t="shared" si="16"/>
        <v xml:space="preserve"> -</v>
      </c>
      <c r="BB42" s="277" t="str">
        <f t="shared" si="17"/>
        <v xml:space="preserve"> -</v>
      </c>
      <c r="BC42" s="49">
        <v>0</v>
      </c>
      <c r="BD42" s="54">
        <v>0</v>
      </c>
      <c r="BE42" s="54">
        <v>0</v>
      </c>
      <c r="BF42" s="116" t="str">
        <f t="shared" si="18"/>
        <v xml:space="preserve"> -</v>
      </c>
      <c r="BG42" s="277" t="str">
        <f t="shared" si="19"/>
        <v xml:space="preserve"> -</v>
      </c>
      <c r="BH42" s="240">
        <f t="shared" si="20"/>
        <v>0</v>
      </c>
      <c r="BI42" s="236">
        <f t="shared" si="21"/>
        <v>0</v>
      </c>
      <c r="BJ42" s="236">
        <f t="shared" si="22"/>
        <v>0</v>
      </c>
      <c r="BK42" s="381" t="str">
        <f t="shared" si="23"/>
        <v xml:space="preserve"> -</v>
      </c>
      <c r="BL42" s="277" t="str">
        <f t="shared" si="24"/>
        <v xml:space="preserve"> -</v>
      </c>
      <c r="BM42" s="451" t="s">
        <v>1342</v>
      </c>
      <c r="BN42" s="93" t="s">
        <v>1339</v>
      </c>
      <c r="BO42" s="96" t="s">
        <v>1957</v>
      </c>
    </row>
    <row r="43" spans="2:67" ht="30" customHeight="1">
      <c r="B43" s="649"/>
      <c r="C43" s="646"/>
      <c r="D43" s="649"/>
      <c r="E43" s="645"/>
      <c r="F43" s="687"/>
      <c r="G43" s="591"/>
      <c r="H43" s="591"/>
      <c r="I43" s="589"/>
      <c r="J43" s="622"/>
      <c r="K43" s="614"/>
      <c r="L43" s="23" t="s">
        <v>874</v>
      </c>
      <c r="M43" s="123">
        <v>0</v>
      </c>
      <c r="N43" s="23" t="s">
        <v>1911</v>
      </c>
      <c r="O43" s="37">
        <v>0</v>
      </c>
      <c r="P43" s="79">
        <v>1</v>
      </c>
      <c r="Q43" s="79">
        <v>0</v>
      </c>
      <c r="R43" s="308">
        <f t="shared" si="25"/>
        <v>0</v>
      </c>
      <c r="S43" s="79">
        <v>0</v>
      </c>
      <c r="T43" s="308">
        <f t="shared" si="26"/>
        <v>0</v>
      </c>
      <c r="U43" s="79">
        <v>0.2</v>
      </c>
      <c r="V43" s="310">
        <f t="shared" si="27"/>
        <v>0.2</v>
      </c>
      <c r="W43" s="116">
        <v>0.8</v>
      </c>
      <c r="X43" s="310">
        <f t="shared" si="28"/>
        <v>0.8</v>
      </c>
      <c r="Y43" s="233">
        <v>0</v>
      </c>
      <c r="Z43" s="79">
        <v>0</v>
      </c>
      <c r="AA43" s="79">
        <v>0</v>
      </c>
      <c r="AB43" s="65">
        <v>0</v>
      </c>
      <c r="AC43" s="247" t="str">
        <f t="shared" si="1"/>
        <v xml:space="preserve"> -</v>
      </c>
      <c r="AD43" s="337" t="str">
        <f t="shared" si="2"/>
        <v xml:space="preserve"> -</v>
      </c>
      <c r="AE43" s="248" t="str">
        <f t="shared" si="3"/>
        <v xml:space="preserve"> -</v>
      </c>
      <c r="AF43" s="337" t="str">
        <f t="shared" si="4"/>
        <v xml:space="preserve"> -</v>
      </c>
      <c r="AG43" s="248">
        <f t="shared" si="5"/>
        <v>0</v>
      </c>
      <c r="AH43" s="337">
        <f t="shared" si="6"/>
        <v>0</v>
      </c>
      <c r="AI43" s="248">
        <f t="shared" si="7"/>
        <v>0</v>
      </c>
      <c r="AJ43" s="337">
        <f t="shared" si="8"/>
        <v>0</v>
      </c>
      <c r="AK43" s="503">
        <f t="shared" si="9"/>
        <v>0</v>
      </c>
      <c r="AL43" s="498">
        <f t="shared" si="10"/>
        <v>0</v>
      </c>
      <c r="AM43" s="493">
        <f t="shared" si="11"/>
        <v>0</v>
      </c>
      <c r="AN43" s="49">
        <v>0</v>
      </c>
      <c r="AO43" s="54">
        <v>0</v>
      </c>
      <c r="AP43" s="54">
        <v>0</v>
      </c>
      <c r="AQ43" s="116" t="str">
        <f t="shared" si="12"/>
        <v xml:space="preserve"> -</v>
      </c>
      <c r="AR43" s="277" t="str">
        <f t="shared" si="13"/>
        <v xml:space="preserve"> -</v>
      </c>
      <c r="AS43" s="48">
        <v>0</v>
      </c>
      <c r="AT43" s="54">
        <v>0</v>
      </c>
      <c r="AU43" s="54">
        <v>0</v>
      </c>
      <c r="AV43" s="116" t="str">
        <f t="shared" si="14"/>
        <v xml:space="preserve"> -</v>
      </c>
      <c r="AW43" s="277" t="str">
        <f t="shared" si="15"/>
        <v xml:space="preserve"> -</v>
      </c>
      <c r="AX43" s="48">
        <v>2800000</v>
      </c>
      <c r="AY43" s="54">
        <v>0</v>
      </c>
      <c r="AZ43" s="54">
        <v>0</v>
      </c>
      <c r="BA43" s="116">
        <f t="shared" si="16"/>
        <v>0</v>
      </c>
      <c r="BB43" s="277" t="str">
        <f t="shared" si="17"/>
        <v xml:space="preserve"> -</v>
      </c>
      <c r="BC43" s="49">
        <v>20000000</v>
      </c>
      <c r="BD43" s="54">
        <v>0</v>
      </c>
      <c r="BE43" s="54">
        <v>0</v>
      </c>
      <c r="BF43" s="116">
        <f t="shared" si="18"/>
        <v>0</v>
      </c>
      <c r="BG43" s="277" t="str">
        <f t="shared" si="19"/>
        <v xml:space="preserve"> -</v>
      </c>
      <c r="BH43" s="240">
        <f t="shared" si="20"/>
        <v>22800000</v>
      </c>
      <c r="BI43" s="236">
        <f t="shared" si="21"/>
        <v>0</v>
      </c>
      <c r="BJ43" s="236">
        <f t="shared" si="22"/>
        <v>0</v>
      </c>
      <c r="BK43" s="381">
        <f t="shared" si="23"/>
        <v>0</v>
      </c>
      <c r="BL43" s="277" t="str">
        <f t="shared" si="24"/>
        <v xml:space="preserve"> -</v>
      </c>
      <c r="BM43" s="451" t="s">
        <v>1342</v>
      </c>
      <c r="BN43" s="93" t="s">
        <v>1339</v>
      </c>
      <c r="BO43" s="96" t="s">
        <v>1957</v>
      </c>
    </row>
    <row r="44" spans="2:67" ht="30" customHeight="1">
      <c r="B44" s="649"/>
      <c r="C44" s="646"/>
      <c r="D44" s="649"/>
      <c r="E44" s="645"/>
      <c r="F44" s="687"/>
      <c r="G44" s="591"/>
      <c r="H44" s="591"/>
      <c r="I44" s="589"/>
      <c r="J44" s="622"/>
      <c r="K44" s="614"/>
      <c r="L44" s="23" t="s">
        <v>875</v>
      </c>
      <c r="M44" s="123">
        <v>0</v>
      </c>
      <c r="N44" s="23" t="s">
        <v>1912</v>
      </c>
      <c r="O44" s="34">
        <v>3</v>
      </c>
      <c r="P44" s="54">
        <v>3</v>
      </c>
      <c r="Q44" s="54">
        <v>1</v>
      </c>
      <c r="R44" s="308">
        <f t="shared" si="25"/>
        <v>0.33333333333333331</v>
      </c>
      <c r="S44" s="54">
        <v>2</v>
      </c>
      <c r="T44" s="308">
        <f t="shared" si="26"/>
        <v>0.66666666666666663</v>
      </c>
      <c r="U44" s="54">
        <v>0</v>
      </c>
      <c r="V44" s="310">
        <f t="shared" si="27"/>
        <v>0</v>
      </c>
      <c r="W44" s="41">
        <v>0</v>
      </c>
      <c r="X44" s="310">
        <f t="shared" si="28"/>
        <v>0</v>
      </c>
      <c r="Y44" s="48">
        <v>0.8</v>
      </c>
      <c r="Z44" s="54">
        <v>0</v>
      </c>
      <c r="AA44" s="54">
        <v>0</v>
      </c>
      <c r="AB44" s="43">
        <v>0</v>
      </c>
      <c r="AC44" s="247">
        <f t="shared" si="1"/>
        <v>0.8</v>
      </c>
      <c r="AD44" s="337">
        <f t="shared" si="2"/>
        <v>0.8</v>
      </c>
      <c r="AE44" s="248">
        <f t="shared" si="3"/>
        <v>0</v>
      </c>
      <c r="AF44" s="337">
        <f t="shared" si="4"/>
        <v>0</v>
      </c>
      <c r="AG44" s="248" t="str">
        <f t="shared" si="5"/>
        <v xml:space="preserve"> -</v>
      </c>
      <c r="AH44" s="337" t="str">
        <f t="shared" si="6"/>
        <v xml:space="preserve"> -</v>
      </c>
      <c r="AI44" s="248" t="str">
        <f t="shared" si="7"/>
        <v xml:space="preserve"> -</v>
      </c>
      <c r="AJ44" s="337" t="str">
        <f t="shared" si="8"/>
        <v xml:space="preserve"> -</v>
      </c>
      <c r="AK44" s="503">
        <f t="shared" si="9"/>
        <v>0.26666666666666666</v>
      </c>
      <c r="AL44" s="498">
        <f t="shared" si="10"/>
        <v>0.26666666666666666</v>
      </c>
      <c r="AM44" s="493">
        <f t="shared" si="11"/>
        <v>0.26666666666666666</v>
      </c>
      <c r="AN44" s="49">
        <v>571555</v>
      </c>
      <c r="AO44" s="54">
        <v>571555</v>
      </c>
      <c r="AP44" s="54">
        <v>0</v>
      </c>
      <c r="AQ44" s="116">
        <f t="shared" si="12"/>
        <v>1</v>
      </c>
      <c r="AR44" s="277" t="str">
        <f t="shared" si="13"/>
        <v xml:space="preserve"> -</v>
      </c>
      <c r="AS44" s="48">
        <v>0</v>
      </c>
      <c r="AT44" s="54">
        <v>0</v>
      </c>
      <c r="AU44" s="54">
        <v>0</v>
      </c>
      <c r="AV44" s="116" t="str">
        <f t="shared" si="14"/>
        <v xml:space="preserve"> -</v>
      </c>
      <c r="AW44" s="277" t="str">
        <f t="shared" si="15"/>
        <v xml:space="preserve"> -</v>
      </c>
      <c r="AX44" s="48">
        <v>0</v>
      </c>
      <c r="AY44" s="54">
        <v>0</v>
      </c>
      <c r="AZ44" s="54">
        <v>0</v>
      </c>
      <c r="BA44" s="116" t="str">
        <f t="shared" si="16"/>
        <v xml:space="preserve"> -</v>
      </c>
      <c r="BB44" s="277" t="str">
        <f t="shared" si="17"/>
        <v xml:space="preserve"> -</v>
      </c>
      <c r="BC44" s="49">
        <v>0</v>
      </c>
      <c r="BD44" s="54">
        <v>0</v>
      </c>
      <c r="BE44" s="54">
        <v>0</v>
      </c>
      <c r="BF44" s="116" t="str">
        <f t="shared" si="18"/>
        <v xml:space="preserve"> -</v>
      </c>
      <c r="BG44" s="277" t="str">
        <f t="shared" si="19"/>
        <v xml:space="preserve"> -</v>
      </c>
      <c r="BH44" s="240">
        <f t="shared" si="20"/>
        <v>571555</v>
      </c>
      <c r="BI44" s="236">
        <f t="shared" si="21"/>
        <v>571555</v>
      </c>
      <c r="BJ44" s="236">
        <f t="shared" si="22"/>
        <v>0</v>
      </c>
      <c r="BK44" s="381">
        <f t="shared" si="23"/>
        <v>1</v>
      </c>
      <c r="BL44" s="277" t="str">
        <f t="shared" si="24"/>
        <v xml:space="preserve"> -</v>
      </c>
      <c r="BM44" s="451" t="s">
        <v>1342</v>
      </c>
      <c r="BN44" s="93" t="s">
        <v>1339</v>
      </c>
      <c r="BO44" s="96" t="s">
        <v>1957</v>
      </c>
    </row>
    <row r="45" spans="2:67" ht="30" customHeight="1">
      <c r="B45" s="649"/>
      <c r="C45" s="646"/>
      <c r="D45" s="649"/>
      <c r="E45" s="645"/>
      <c r="F45" s="687"/>
      <c r="G45" s="591"/>
      <c r="H45" s="591"/>
      <c r="I45" s="589"/>
      <c r="J45" s="622"/>
      <c r="K45" s="614"/>
      <c r="L45" s="110" t="s">
        <v>876</v>
      </c>
      <c r="M45" s="122" t="s">
        <v>1219</v>
      </c>
      <c r="N45" s="110" t="s">
        <v>1913</v>
      </c>
      <c r="O45" s="37">
        <v>0</v>
      </c>
      <c r="P45" s="79">
        <v>1</v>
      </c>
      <c r="Q45" s="79">
        <v>1</v>
      </c>
      <c r="R45" s="308">
        <f t="shared" si="25"/>
        <v>1</v>
      </c>
      <c r="S45" s="79">
        <v>0</v>
      </c>
      <c r="T45" s="308">
        <f t="shared" si="26"/>
        <v>0</v>
      </c>
      <c r="U45" s="79">
        <v>0</v>
      </c>
      <c r="V45" s="310">
        <f t="shared" si="27"/>
        <v>0</v>
      </c>
      <c r="W45" s="116">
        <v>0</v>
      </c>
      <c r="X45" s="310">
        <f t="shared" si="28"/>
        <v>0</v>
      </c>
      <c r="Y45" s="233">
        <v>1</v>
      </c>
      <c r="Z45" s="79">
        <v>0</v>
      </c>
      <c r="AA45" s="79">
        <v>0</v>
      </c>
      <c r="AB45" s="65">
        <v>0</v>
      </c>
      <c r="AC45" s="247">
        <f t="shared" si="1"/>
        <v>1</v>
      </c>
      <c r="AD45" s="337">
        <f t="shared" si="2"/>
        <v>1</v>
      </c>
      <c r="AE45" s="248" t="str">
        <f t="shared" si="3"/>
        <v xml:space="preserve"> -</v>
      </c>
      <c r="AF45" s="337" t="str">
        <f t="shared" si="4"/>
        <v xml:space="preserve"> -</v>
      </c>
      <c r="AG45" s="248" t="str">
        <f t="shared" si="5"/>
        <v xml:space="preserve"> -</v>
      </c>
      <c r="AH45" s="337" t="str">
        <f t="shared" si="6"/>
        <v xml:space="preserve"> -</v>
      </c>
      <c r="AI45" s="248" t="str">
        <f t="shared" si="7"/>
        <v xml:space="preserve"> -</v>
      </c>
      <c r="AJ45" s="337" t="str">
        <f t="shared" si="8"/>
        <v xml:space="preserve"> -</v>
      </c>
      <c r="AK45" s="503">
        <f t="shared" si="9"/>
        <v>1</v>
      </c>
      <c r="AL45" s="498">
        <f t="shared" si="10"/>
        <v>1</v>
      </c>
      <c r="AM45" s="493">
        <f t="shared" si="11"/>
        <v>1</v>
      </c>
      <c r="AN45" s="49">
        <v>0</v>
      </c>
      <c r="AO45" s="54">
        <v>0</v>
      </c>
      <c r="AP45" s="54">
        <v>0</v>
      </c>
      <c r="AQ45" s="116" t="str">
        <f t="shared" si="12"/>
        <v xml:space="preserve"> -</v>
      </c>
      <c r="AR45" s="277" t="str">
        <f t="shared" si="13"/>
        <v xml:space="preserve"> -</v>
      </c>
      <c r="AS45" s="48">
        <v>0</v>
      </c>
      <c r="AT45" s="54">
        <v>0</v>
      </c>
      <c r="AU45" s="54">
        <v>0</v>
      </c>
      <c r="AV45" s="116" t="str">
        <f t="shared" si="14"/>
        <v xml:space="preserve"> -</v>
      </c>
      <c r="AW45" s="277" t="str">
        <f t="shared" si="15"/>
        <v xml:space="preserve"> -</v>
      </c>
      <c r="AX45" s="48">
        <v>0</v>
      </c>
      <c r="AY45" s="54">
        <v>0</v>
      </c>
      <c r="AZ45" s="54">
        <v>0</v>
      </c>
      <c r="BA45" s="116" t="str">
        <f t="shared" si="16"/>
        <v xml:space="preserve"> -</v>
      </c>
      <c r="BB45" s="277" t="str">
        <f t="shared" si="17"/>
        <v xml:space="preserve"> -</v>
      </c>
      <c r="BC45" s="49">
        <v>0</v>
      </c>
      <c r="BD45" s="54">
        <v>0</v>
      </c>
      <c r="BE45" s="54">
        <v>0</v>
      </c>
      <c r="BF45" s="116" t="str">
        <f t="shared" si="18"/>
        <v xml:space="preserve"> -</v>
      </c>
      <c r="BG45" s="277" t="str">
        <f t="shared" si="19"/>
        <v xml:space="preserve"> -</v>
      </c>
      <c r="BH45" s="240">
        <f t="shared" si="20"/>
        <v>0</v>
      </c>
      <c r="BI45" s="236">
        <f t="shared" si="21"/>
        <v>0</v>
      </c>
      <c r="BJ45" s="236">
        <f t="shared" si="22"/>
        <v>0</v>
      </c>
      <c r="BK45" s="381" t="str">
        <f t="shared" si="23"/>
        <v xml:space="preserve"> -</v>
      </c>
      <c r="BL45" s="277" t="str">
        <f t="shared" si="24"/>
        <v xml:space="preserve"> -</v>
      </c>
      <c r="BM45" s="451" t="s">
        <v>1342</v>
      </c>
      <c r="BN45" s="93" t="s">
        <v>1339</v>
      </c>
      <c r="BO45" s="96" t="s">
        <v>1957</v>
      </c>
    </row>
    <row r="46" spans="2:67" ht="30" customHeight="1">
      <c r="B46" s="649"/>
      <c r="C46" s="646"/>
      <c r="D46" s="649"/>
      <c r="E46" s="645"/>
      <c r="F46" s="687"/>
      <c r="G46" s="591"/>
      <c r="H46" s="591"/>
      <c r="I46" s="589"/>
      <c r="J46" s="622"/>
      <c r="K46" s="614"/>
      <c r="L46" s="23" t="s">
        <v>877</v>
      </c>
      <c r="M46" s="123">
        <v>0</v>
      </c>
      <c r="N46" s="23" t="s">
        <v>1914</v>
      </c>
      <c r="O46" s="37">
        <v>0</v>
      </c>
      <c r="P46" s="79">
        <v>1</v>
      </c>
      <c r="Q46" s="79">
        <v>0</v>
      </c>
      <c r="R46" s="308">
        <f t="shared" si="25"/>
        <v>0</v>
      </c>
      <c r="S46" s="79">
        <v>0</v>
      </c>
      <c r="T46" s="308">
        <f t="shared" si="26"/>
        <v>0</v>
      </c>
      <c r="U46" s="79">
        <v>0.2</v>
      </c>
      <c r="V46" s="310">
        <f t="shared" si="27"/>
        <v>0.2</v>
      </c>
      <c r="W46" s="116">
        <v>0.8</v>
      </c>
      <c r="X46" s="310">
        <f t="shared" si="28"/>
        <v>0.8</v>
      </c>
      <c r="Y46" s="233">
        <v>0</v>
      </c>
      <c r="Z46" s="79">
        <v>0</v>
      </c>
      <c r="AA46" s="79">
        <v>0</v>
      </c>
      <c r="AB46" s="65">
        <v>0</v>
      </c>
      <c r="AC46" s="247" t="str">
        <f t="shared" si="1"/>
        <v xml:space="preserve"> -</v>
      </c>
      <c r="AD46" s="337" t="str">
        <f t="shared" si="2"/>
        <v xml:space="preserve"> -</v>
      </c>
      <c r="AE46" s="248" t="str">
        <f t="shared" si="3"/>
        <v xml:space="preserve"> -</v>
      </c>
      <c r="AF46" s="337" t="str">
        <f t="shared" si="4"/>
        <v xml:space="preserve"> -</v>
      </c>
      <c r="AG46" s="248">
        <f t="shared" si="5"/>
        <v>0</v>
      </c>
      <c r="AH46" s="337">
        <f t="shared" si="6"/>
        <v>0</v>
      </c>
      <c r="AI46" s="248">
        <f t="shared" si="7"/>
        <v>0</v>
      </c>
      <c r="AJ46" s="337">
        <f t="shared" si="8"/>
        <v>0</v>
      </c>
      <c r="AK46" s="503">
        <f t="shared" si="9"/>
        <v>0</v>
      </c>
      <c r="AL46" s="498">
        <f t="shared" si="10"/>
        <v>0</v>
      </c>
      <c r="AM46" s="493">
        <f t="shared" si="11"/>
        <v>0</v>
      </c>
      <c r="AN46" s="49">
        <v>0</v>
      </c>
      <c r="AO46" s="54">
        <v>0</v>
      </c>
      <c r="AP46" s="54">
        <v>0</v>
      </c>
      <c r="AQ46" s="116" t="str">
        <f t="shared" si="12"/>
        <v xml:space="preserve"> -</v>
      </c>
      <c r="AR46" s="277" t="str">
        <f t="shared" si="13"/>
        <v xml:space="preserve"> -</v>
      </c>
      <c r="AS46" s="48">
        <v>0</v>
      </c>
      <c r="AT46" s="54">
        <v>0</v>
      </c>
      <c r="AU46" s="54">
        <v>0</v>
      </c>
      <c r="AV46" s="116" t="str">
        <f t="shared" si="14"/>
        <v xml:space="preserve"> -</v>
      </c>
      <c r="AW46" s="277" t="str">
        <f t="shared" si="15"/>
        <v xml:space="preserve"> -</v>
      </c>
      <c r="AX46" s="48">
        <v>2000000</v>
      </c>
      <c r="AY46" s="54">
        <v>0</v>
      </c>
      <c r="AZ46" s="54">
        <v>0</v>
      </c>
      <c r="BA46" s="116">
        <f t="shared" si="16"/>
        <v>0</v>
      </c>
      <c r="BB46" s="277" t="str">
        <f t="shared" si="17"/>
        <v xml:space="preserve"> -</v>
      </c>
      <c r="BC46" s="49">
        <v>0</v>
      </c>
      <c r="BD46" s="54">
        <v>0</v>
      </c>
      <c r="BE46" s="54">
        <v>0</v>
      </c>
      <c r="BF46" s="116" t="str">
        <f t="shared" si="18"/>
        <v xml:space="preserve"> -</v>
      </c>
      <c r="BG46" s="277" t="str">
        <f t="shared" si="19"/>
        <v xml:space="preserve"> -</v>
      </c>
      <c r="BH46" s="240">
        <f t="shared" si="20"/>
        <v>2000000</v>
      </c>
      <c r="BI46" s="236">
        <f t="shared" si="21"/>
        <v>0</v>
      </c>
      <c r="BJ46" s="236">
        <f t="shared" si="22"/>
        <v>0</v>
      </c>
      <c r="BK46" s="381">
        <f t="shared" si="23"/>
        <v>0</v>
      </c>
      <c r="BL46" s="277" t="str">
        <f t="shared" si="24"/>
        <v xml:space="preserve"> -</v>
      </c>
      <c r="BM46" s="451" t="s">
        <v>1342</v>
      </c>
      <c r="BN46" s="93" t="s">
        <v>1339</v>
      </c>
      <c r="BO46" s="96" t="s">
        <v>1957</v>
      </c>
    </row>
    <row r="47" spans="2:67" ht="30" customHeight="1" thickBot="1">
      <c r="B47" s="649"/>
      <c r="C47" s="646"/>
      <c r="D47" s="649"/>
      <c r="E47" s="645"/>
      <c r="F47" s="687"/>
      <c r="G47" s="591"/>
      <c r="H47" s="591"/>
      <c r="I47" s="589"/>
      <c r="J47" s="623"/>
      <c r="K47" s="615"/>
      <c r="L47" s="25" t="s">
        <v>878</v>
      </c>
      <c r="M47" s="125" t="s">
        <v>1219</v>
      </c>
      <c r="N47" s="25" t="s">
        <v>1915</v>
      </c>
      <c r="O47" s="38">
        <v>0</v>
      </c>
      <c r="P47" s="98">
        <v>1</v>
      </c>
      <c r="Q47" s="98">
        <v>1</v>
      </c>
      <c r="R47" s="311">
        <f t="shared" si="25"/>
        <v>1</v>
      </c>
      <c r="S47" s="98">
        <v>0</v>
      </c>
      <c r="T47" s="311">
        <f t="shared" si="26"/>
        <v>0</v>
      </c>
      <c r="U47" s="98">
        <v>0</v>
      </c>
      <c r="V47" s="312">
        <f t="shared" si="27"/>
        <v>0</v>
      </c>
      <c r="W47" s="44">
        <v>0</v>
      </c>
      <c r="X47" s="312">
        <f t="shared" si="28"/>
        <v>0</v>
      </c>
      <c r="Y47" s="56">
        <v>0</v>
      </c>
      <c r="Z47" s="86">
        <v>0</v>
      </c>
      <c r="AA47" s="86">
        <v>0</v>
      </c>
      <c r="AB47" s="64">
        <v>0</v>
      </c>
      <c r="AC47" s="338">
        <f t="shared" si="1"/>
        <v>0</v>
      </c>
      <c r="AD47" s="339">
        <f t="shared" si="2"/>
        <v>0</v>
      </c>
      <c r="AE47" s="268" t="str">
        <f t="shared" si="3"/>
        <v xml:space="preserve"> -</v>
      </c>
      <c r="AF47" s="339" t="str">
        <f t="shared" si="4"/>
        <v xml:space="preserve"> -</v>
      </c>
      <c r="AG47" s="268" t="str">
        <f t="shared" si="5"/>
        <v xml:space="preserve"> -</v>
      </c>
      <c r="AH47" s="339" t="str">
        <f t="shared" si="6"/>
        <v xml:space="preserve"> -</v>
      </c>
      <c r="AI47" s="268" t="str">
        <f t="shared" si="7"/>
        <v xml:space="preserve"> -</v>
      </c>
      <c r="AJ47" s="339" t="str">
        <f t="shared" si="8"/>
        <v xml:space="preserve"> -</v>
      </c>
      <c r="AK47" s="506">
        <f t="shared" si="9"/>
        <v>0</v>
      </c>
      <c r="AL47" s="501">
        <f t="shared" si="10"/>
        <v>0</v>
      </c>
      <c r="AM47" s="496">
        <f t="shared" si="11"/>
        <v>0</v>
      </c>
      <c r="AN47" s="51">
        <v>0</v>
      </c>
      <c r="AO47" s="98">
        <v>0</v>
      </c>
      <c r="AP47" s="98">
        <v>0</v>
      </c>
      <c r="AQ47" s="136" t="str">
        <f t="shared" si="12"/>
        <v xml:space="preserve"> -</v>
      </c>
      <c r="AR47" s="280" t="str">
        <f t="shared" si="13"/>
        <v xml:space="preserve"> -</v>
      </c>
      <c r="AS47" s="50">
        <v>0</v>
      </c>
      <c r="AT47" s="98">
        <v>0</v>
      </c>
      <c r="AU47" s="98">
        <v>0</v>
      </c>
      <c r="AV47" s="136" t="str">
        <f t="shared" si="14"/>
        <v xml:space="preserve"> -</v>
      </c>
      <c r="AW47" s="280" t="str">
        <f t="shared" si="15"/>
        <v xml:space="preserve"> -</v>
      </c>
      <c r="AX47" s="50">
        <v>0</v>
      </c>
      <c r="AY47" s="98">
        <v>0</v>
      </c>
      <c r="AZ47" s="98">
        <v>0</v>
      </c>
      <c r="BA47" s="136" t="str">
        <f t="shared" si="16"/>
        <v xml:space="preserve"> -</v>
      </c>
      <c r="BB47" s="280" t="str">
        <f t="shared" si="17"/>
        <v xml:space="preserve"> -</v>
      </c>
      <c r="BC47" s="51">
        <v>0</v>
      </c>
      <c r="BD47" s="98">
        <v>0</v>
      </c>
      <c r="BE47" s="98">
        <v>0</v>
      </c>
      <c r="BF47" s="136" t="str">
        <f t="shared" si="18"/>
        <v xml:space="preserve"> -</v>
      </c>
      <c r="BG47" s="280" t="str">
        <f t="shared" si="19"/>
        <v xml:space="preserve"> -</v>
      </c>
      <c r="BH47" s="258">
        <f t="shared" si="20"/>
        <v>0</v>
      </c>
      <c r="BI47" s="237">
        <f t="shared" si="21"/>
        <v>0</v>
      </c>
      <c r="BJ47" s="237">
        <f t="shared" si="22"/>
        <v>0</v>
      </c>
      <c r="BK47" s="384" t="str">
        <f t="shared" si="23"/>
        <v xml:space="preserve"> -</v>
      </c>
      <c r="BL47" s="280" t="str">
        <f t="shared" si="24"/>
        <v xml:space="preserve"> -</v>
      </c>
      <c r="BM47" s="453" t="s">
        <v>1342</v>
      </c>
      <c r="BN47" s="94" t="s">
        <v>1339</v>
      </c>
      <c r="BO47" s="97" t="s">
        <v>1957</v>
      </c>
    </row>
    <row r="48" spans="2:67" ht="30" customHeight="1">
      <c r="B48" s="649"/>
      <c r="C48" s="646"/>
      <c r="D48" s="649"/>
      <c r="E48" s="645"/>
      <c r="F48" s="687"/>
      <c r="G48" s="591"/>
      <c r="H48" s="591"/>
      <c r="I48" s="589"/>
      <c r="J48" s="624">
        <f>+RESUMEN!J142</f>
        <v>0.125</v>
      </c>
      <c r="K48" s="616" t="s">
        <v>885</v>
      </c>
      <c r="L48" s="111" t="s">
        <v>879</v>
      </c>
      <c r="M48" s="127">
        <v>2210663</v>
      </c>
      <c r="N48" s="111" t="s">
        <v>1916</v>
      </c>
      <c r="O48" s="33">
        <v>140</v>
      </c>
      <c r="P48" s="84">
        <v>140</v>
      </c>
      <c r="Q48" s="84">
        <v>140</v>
      </c>
      <c r="R48" s="307">
        <v>0.25</v>
      </c>
      <c r="S48" s="84">
        <v>140</v>
      </c>
      <c r="T48" s="307">
        <v>0.25</v>
      </c>
      <c r="U48" s="84">
        <v>140</v>
      </c>
      <c r="V48" s="309">
        <v>0.25</v>
      </c>
      <c r="W48" s="40">
        <v>140</v>
      </c>
      <c r="X48" s="316">
        <v>0.25</v>
      </c>
      <c r="Y48" s="46">
        <v>140</v>
      </c>
      <c r="Z48" s="84">
        <v>0</v>
      </c>
      <c r="AA48" s="84">
        <v>0</v>
      </c>
      <c r="AB48" s="63">
        <v>0</v>
      </c>
      <c r="AC48" s="243">
        <f t="shared" si="1"/>
        <v>1</v>
      </c>
      <c r="AD48" s="336">
        <f t="shared" si="2"/>
        <v>1</v>
      </c>
      <c r="AE48" s="244">
        <f t="shared" si="3"/>
        <v>0</v>
      </c>
      <c r="AF48" s="336">
        <f t="shared" si="4"/>
        <v>0</v>
      </c>
      <c r="AG48" s="244">
        <f t="shared" si="5"/>
        <v>0</v>
      </c>
      <c r="AH48" s="336">
        <f t="shared" si="6"/>
        <v>0</v>
      </c>
      <c r="AI48" s="244">
        <f t="shared" si="7"/>
        <v>0</v>
      </c>
      <c r="AJ48" s="336">
        <f t="shared" si="8"/>
        <v>0</v>
      </c>
      <c r="AK48" s="502">
        <f t="shared" ref="AK48" si="34">+AVERAGE(Y48:AB48)/P48</f>
        <v>0.25</v>
      </c>
      <c r="AL48" s="497">
        <f t="shared" si="10"/>
        <v>0.25</v>
      </c>
      <c r="AM48" s="492">
        <f t="shared" si="11"/>
        <v>0.25</v>
      </c>
      <c r="AN48" s="46">
        <v>38000</v>
      </c>
      <c r="AO48" s="84">
        <v>0</v>
      </c>
      <c r="AP48" s="84">
        <v>0</v>
      </c>
      <c r="AQ48" s="135">
        <f t="shared" si="12"/>
        <v>0</v>
      </c>
      <c r="AR48" s="283" t="str">
        <f t="shared" si="13"/>
        <v xml:space="preserve"> -</v>
      </c>
      <c r="AS48" s="46">
        <v>300000</v>
      </c>
      <c r="AT48" s="84">
        <v>0</v>
      </c>
      <c r="AU48" s="84">
        <v>0</v>
      </c>
      <c r="AV48" s="135">
        <f t="shared" si="14"/>
        <v>0</v>
      </c>
      <c r="AW48" s="283" t="str">
        <f t="shared" si="15"/>
        <v xml:space="preserve"> -</v>
      </c>
      <c r="AX48" s="46">
        <v>500000</v>
      </c>
      <c r="AY48" s="84">
        <v>0</v>
      </c>
      <c r="AZ48" s="84">
        <v>0</v>
      </c>
      <c r="BA48" s="135">
        <f t="shared" si="16"/>
        <v>0</v>
      </c>
      <c r="BB48" s="283" t="str">
        <f t="shared" si="17"/>
        <v xml:space="preserve"> -</v>
      </c>
      <c r="BC48" s="47">
        <v>500000</v>
      </c>
      <c r="BD48" s="84">
        <v>0</v>
      </c>
      <c r="BE48" s="84">
        <v>0</v>
      </c>
      <c r="BF48" s="135">
        <f t="shared" si="18"/>
        <v>0</v>
      </c>
      <c r="BG48" s="283" t="str">
        <f t="shared" si="19"/>
        <v xml:space="preserve"> -</v>
      </c>
      <c r="BH48" s="238">
        <f t="shared" si="20"/>
        <v>1338000</v>
      </c>
      <c r="BI48" s="239">
        <f t="shared" si="21"/>
        <v>0</v>
      </c>
      <c r="BJ48" s="239">
        <f t="shared" si="22"/>
        <v>0</v>
      </c>
      <c r="BK48" s="380">
        <f t="shared" si="23"/>
        <v>0</v>
      </c>
      <c r="BL48" s="283" t="str">
        <f t="shared" si="24"/>
        <v xml:space="preserve"> -</v>
      </c>
      <c r="BM48" s="454" t="s">
        <v>1342</v>
      </c>
      <c r="BN48" s="101" t="s">
        <v>1339</v>
      </c>
      <c r="BO48" s="69" t="s">
        <v>1957</v>
      </c>
    </row>
    <row r="49" spans="2:67" ht="30" customHeight="1" thickBot="1">
      <c r="B49" s="649"/>
      <c r="C49" s="646"/>
      <c r="D49" s="650"/>
      <c r="E49" s="689"/>
      <c r="F49" s="688"/>
      <c r="G49" s="593"/>
      <c r="H49" s="593"/>
      <c r="I49" s="590"/>
      <c r="J49" s="625"/>
      <c r="K49" s="617"/>
      <c r="L49" s="114" t="s">
        <v>880</v>
      </c>
      <c r="M49" s="109">
        <v>0</v>
      </c>
      <c r="N49" s="114" t="s">
        <v>1917</v>
      </c>
      <c r="O49" s="39">
        <v>3800</v>
      </c>
      <c r="P49" s="86">
        <v>5000</v>
      </c>
      <c r="Q49" s="86">
        <v>0</v>
      </c>
      <c r="R49" s="318">
        <f t="shared" si="25"/>
        <v>0</v>
      </c>
      <c r="S49" s="86">
        <v>500</v>
      </c>
      <c r="T49" s="318">
        <f t="shared" si="26"/>
        <v>0.1</v>
      </c>
      <c r="U49" s="86">
        <v>1500</v>
      </c>
      <c r="V49" s="319">
        <f t="shared" si="27"/>
        <v>0.3</v>
      </c>
      <c r="W49" s="45">
        <v>3000</v>
      </c>
      <c r="X49" s="320">
        <f t="shared" si="28"/>
        <v>0.6</v>
      </c>
      <c r="Y49" s="56">
        <v>0</v>
      </c>
      <c r="Z49" s="86">
        <v>0</v>
      </c>
      <c r="AA49" s="86">
        <v>0</v>
      </c>
      <c r="AB49" s="64">
        <v>0</v>
      </c>
      <c r="AC49" s="245" t="str">
        <f t="shared" si="1"/>
        <v xml:space="preserve"> -</v>
      </c>
      <c r="AD49" s="340" t="str">
        <f t="shared" si="2"/>
        <v xml:space="preserve"> -</v>
      </c>
      <c r="AE49" s="246">
        <f t="shared" si="3"/>
        <v>0</v>
      </c>
      <c r="AF49" s="340">
        <f t="shared" si="4"/>
        <v>0</v>
      </c>
      <c r="AG49" s="246">
        <f t="shared" si="5"/>
        <v>0</v>
      </c>
      <c r="AH49" s="340">
        <f t="shared" si="6"/>
        <v>0</v>
      </c>
      <c r="AI49" s="246">
        <f t="shared" si="7"/>
        <v>0</v>
      </c>
      <c r="AJ49" s="340">
        <f t="shared" si="8"/>
        <v>0</v>
      </c>
      <c r="AK49" s="504">
        <f t="shared" si="9"/>
        <v>0</v>
      </c>
      <c r="AL49" s="499">
        <f t="shared" si="10"/>
        <v>0</v>
      </c>
      <c r="AM49" s="494">
        <f t="shared" si="11"/>
        <v>0</v>
      </c>
      <c r="AN49" s="56">
        <v>0</v>
      </c>
      <c r="AO49" s="86">
        <v>0</v>
      </c>
      <c r="AP49" s="86">
        <v>0</v>
      </c>
      <c r="AQ49" s="137" t="str">
        <f t="shared" si="12"/>
        <v xml:space="preserve"> -</v>
      </c>
      <c r="AR49" s="284" t="str">
        <f t="shared" si="13"/>
        <v xml:space="preserve"> -</v>
      </c>
      <c r="AS49" s="56">
        <v>200000</v>
      </c>
      <c r="AT49" s="86">
        <v>0</v>
      </c>
      <c r="AU49" s="86">
        <v>0</v>
      </c>
      <c r="AV49" s="137">
        <f t="shared" si="14"/>
        <v>0</v>
      </c>
      <c r="AW49" s="284" t="str">
        <f t="shared" si="15"/>
        <v xml:space="preserve"> -</v>
      </c>
      <c r="AX49" s="56">
        <v>1000000</v>
      </c>
      <c r="AY49" s="86">
        <v>0</v>
      </c>
      <c r="AZ49" s="86">
        <v>0</v>
      </c>
      <c r="BA49" s="137">
        <f t="shared" si="16"/>
        <v>0</v>
      </c>
      <c r="BB49" s="284" t="str">
        <f t="shared" si="17"/>
        <v xml:space="preserve"> -</v>
      </c>
      <c r="BC49" s="57">
        <v>3000000</v>
      </c>
      <c r="BD49" s="86">
        <v>0</v>
      </c>
      <c r="BE49" s="86">
        <v>0</v>
      </c>
      <c r="BF49" s="137">
        <f t="shared" si="18"/>
        <v>0</v>
      </c>
      <c r="BG49" s="284" t="str">
        <f t="shared" si="19"/>
        <v xml:space="preserve"> -</v>
      </c>
      <c r="BH49" s="241">
        <f t="shared" si="20"/>
        <v>4200000</v>
      </c>
      <c r="BI49" s="242">
        <f t="shared" si="21"/>
        <v>0</v>
      </c>
      <c r="BJ49" s="242">
        <f t="shared" si="22"/>
        <v>0</v>
      </c>
      <c r="BK49" s="382">
        <f t="shared" si="23"/>
        <v>0</v>
      </c>
      <c r="BL49" s="284" t="str">
        <f t="shared" si="24"/>
        <v xml:space="preserve"> -</v>
      </c>
      <c r="BM49" s="453" t="s">
        <v>1342</v>
      </c>
      <c r="BN49" s="94" t="s">
        <v>1339</v>
      </c>
      <c r="BO49" s="97" t="s">
        <v>1957</v>
      </c>
    </row>
    <row r="50" spans="2:67" ht="15" customHeight="1" thickBot="1">
      <c r="B50" s="649"/>
      <c r="C50" s="646"/>
      <c r="D50" s="170"/>
      <c r="E50" s="11"/>
      <c r="F50" s="12"/>
      <c r="G50" s="10"/>
      <c r="H50" s="10"/>
      <c r="I50" s="478"/>
      <c r="J50" s="75"/>
      <c r="K50" s="74"/>
      <c r="L50" s="76"/>
      <c r="M50" s="74"/>
      <c r="N50" s="76"/>
      <c r="O50" s="75"/>
      <c r="P50" s="226">
        <v>0</v>
      </c>
      <c r="Q50" s="226">
        <v>0</v>
      </c>
      <c r="R50" s="261">
        <f>+AVERAGE(R11:R49)</f>
        <v>0.22098637098637097</v>
      </c>
      <c r="S50" s="226">
        <v>0</v>
      </c>
      <c r="T50" s="261">
        <f t="shared" ref="T50:X50" si="35">+AVERAGE(T11:T49)</f>
        <v>0.20707669207669208</v>
      </c>
      <c r="U50" s="226">
        <v>0</v>
      </c>
      <c r="V50" s="261">
        <f t="shared" si="35"/>
        <v>0.30654539154539157</v>
      </c>
      <c r="W50" s="226">
        <v>0</v>
      </c>
      <c r="X50" s="261">
        <f t="shared" si="35"/>
        <v>0.26539154539154541</v>
      </c>
      <c r="Y50" s="226"/>
      <c r="Z50" s="226"/>
      <c r="AA50" s="226"/>
      <c r="AB50" s="226"/>
      <c r="AC50" s="74"/>
      <c r="AD50" s="417">
        <f t="shared" ref="AD50:AJ50" si="36">+AVERAGE(AD11:AD49)</f>
        <v>0.91666666666666663</v>
      </c>
      <c r="AE50" s="417"/>
      <c r="AF50" s="417">
        <f t="shared" si="36"/>
        <v>0.338352733686067</v>
      </c>
      <c r="AG50" s="417"/>
      <c r="AH50" s="417">
        <f t="shared" si="36"/>
        <v>0</v>
      </c>
      <c r="AI50" s="417"/>
      <c r="AJ50" s="417">
        <f t="shared" si="36"/>
        <v>0</v>
      </c>
      <c r="AK50" s="507"/>
      <c r="AL50" s="417">
        <f>+AVERAGE(AL11:AL49)</f>
        <v>0.30303331848331855</v>
      </c>
      <c r="AM50" s="488"/>
      <c r="AN50" s="77"/>
      <c r="AO50" s="77"/>
      <c r="AP50" s="77"/>
      <c r="AQ50" s="77"/>
      <c r="AR50" s="77"/>
      <c r="AS50" s="77"/>
      <c r="AT50" s="77"/>
      <c r="AU50" s="77"/>
      <c r="AV50" s="77"/>
      <c r="AW50" s="77"/>
      <c r="AX50" s="77"/>
      <c r="AY50" s="77"/>
      <c r="AZ50" s="77"/>
      <c r="BA50" s="77"/>
      <c r="BB50" s="77"/>
      <c r="BC50" s="77"/>
      <c r="BD50" s="77"/>
      <c r="BE50" s="77"/>
      <c r="BF50" s="77"/>
      <c r="BG50" s="77"/>
      <c r="BH50" s="78"/>
      <c r="BI50" s="78"/>
      <c r="BJ50" s="78"/>
      <c r="BK50" s="78"/>
      <c r="BL50" s="78"/>
      <c r="BM50" s="458"/>
      <c r="BN50" s="11"/>
      <c r="BO50" s="15"/>
    </row>
    <row r="51" spans="2:67" ht="30" customHeight="1">
      <c r="B51" s="649"/>
      <c r="C51" s="646"/>
      <c r="D51" s="648">
        <f>+RESUMEN!J143</f>
        <v>0.14745269097222222</v>
      </c>
      <c r="E51" s="644" t="s">
        <v>909</v>
      </c>
      <c r="F51" s="690" t="s">
        <v>910</v>
      </c>
      <c r="G51" s="631">
        <v>1</v>
      </c>
      <c r="H51" s="631">
        <v>1</v>
      </c>
      <c r="I51" s="686">
        <f>+H51</f>
        <v>1</v>
      </c>
      <c r="J51" s="624">
        <f>+RESUMEN!J144</f>
        <v>4.4999999999999998E-2</v>
      </c>
      <c r="K51" s="616" t="s">
        <v>916</v>
      </c>
      <c r="L51" s="111" t="s">
        <v>891</v>
      </c>
      <c r="M51" s="272">
        <v>0</v>
      </c>
      <c r="N51" s="111" t="s">
        <v>1918</v>
      </c>
      <c r="O51" s="33">
        <v>815</v>
      </c>
      <c r="P51" s="84">
        <v>60</v>
      </c>
      <c r="Q51" s="84">
        <v>0</v>
      </c>
      <c r="R51" s="307">
        <f t="shared" si="25"/>
        <v>0</v>
      </c>
      <c r="S51" s="84">
        <v>0</v>
      </c>
      <c r="T51" s="307">
        <f t="shared" si="26"/>
        <v>0</v>
      </c>
      <c r="U51" s="84">
        <v>30</v>
      </c>
      <c r="V51" s="309">
        <f t="shared" si="27"/>
        <v>0.5</v>
      </c>
      <c r="W51" s="40">
        <v>30</v>
      </c>
      <c r="X51" s="316">
        <f t="shared" si="28"/>
        <v>0.5</v>
      </c>
      <c r="Y51" s="46">
        <v>0</v>
      </c>
      <c r="Z51" s="84">
        <v>0</v>
      </c>
      <c r="AA51" s="84">
        <v>0</v>
      </c>
      <c r="AB51" s="63">
        <v>0</v>
      </c>
      <c r="AC51" s="243" t="str">
        <f t="shared" si="1"/>
        <v xml:space="preserve"> -</v>
      </c>
      <c r="AD51" s="336" t="str">
        <f t="shared" si="2"/>
        <v xml:space="preserve"> -</v>
      </c>
      <c r="AE51" s="244" t="str">
        <f t="shared" si="3"/>
        <v xml:space="preserve"> -</v>
      </c>
      <c r="AF51" s="336" t="str">
        <f t="shared" si="4"/>
        <v xml:space="preserve"> -</v>
      </c>
      <c r="AG51" s="244">
        <f t="shared" si="5"/>
        <v>0</v>
      </c>
      <c r="AH51" s="336">
        <f t="shared" si="6"/>
        <v>0</v>
      </c>
      <c r="AI51" s="244">
        <f t="shared" si="7"/>
        <v>0</v>
      </c>
      <c r="AJ51" s="336">
        <f t="shared" si="8"/>
        <v>0</v>
      </c>
      <c r="AK51" s="502">
        <f t="shared" si="9"/>
        <v>0</v>
      </c>
      <c r="AL51" s="497">
        <f t="shared" si="10"/>
        <v>0</v>
      </c>
      <c r="AM51" s="492">
        <f t="shared" si="11"/>
        <v>0</v>
      </c>
      <c r="AN51" s="46">
        <v>0</v>
      </c>
      <c r="AO51" s="84">
        <v>0</v>
      </c>
      <c r="AP51" s="84">
        <v>0</v>
      </c>
      <c r="AQ51" s="135" t="str">
        <f t="shared" si="12"/>
        <v xml:space="preserve"> -</v>
      </c>
      <c r="AR51" s="283" t="str">
        <f t="shared" si="13"/>
        <v xml:space="preserve"> -</v>
      </c>
      <c r="AS51" s="46">
        <v>0</v>
      </c>
      <c r="AT51" s="84">
        <v>0</v>
      </c>
      <c r="AU51" s="84">
        <v>0</v>
      </c>
      <c r="AV51" s="135" t="str">
        <f t="shared" si="14"/>
        <v xml:space="preserve"> -</v>
      </c>
      <c r="AW51" s="283" t="str">
        <f t="shared" si="15"/>
        <v xml:space="preserve"> -</v>
      </c>
      <c r="AX51" s="46">
        <v>166000</v>
      </c>
      <c r="AY51" s="84">
        <v>0</v>
      </c>
      <c r="AZ51" s="84">
        <v>0</v>
      </c>
      <c r="BA51" s="135">
        <f t="shared" si="16"/>
        <v>0</v>
      </c>
      <c r="BB51" s="283" t="str">
        <f t="shared" si="17"/>
        <v xml:space="preserve"> -</v>
      </c>
      <c r="BC51" s="47">
        <v>166000</v>
      </c>
      <c r="BD51" s="84">
        <v>0</v>
      </c>
      <c r="BE51" s="84">
        <v>0</v>
      </c>
      <c r="BF51" s="135">
        <f t="shared" si="18"/>
        <v>0</v>
      </c>
      <c r="BG51" s="283" t="str">
        <f t="shared" si="19"/>
        <v xml:space="preserve"> -</v>
      </c>
      <c r="BH51" s="238">
        <f t="shared" si="20"/>
        <v>332000</v>
      </c>
      <c r="BI51" s="239">
        <f t="shared" si="21"/>
        <v>0</v>
      </c>
      <c r="BJ51" s="239">
        <f t="shared" si="22"/>
        <v>0</v>
      </c>
      <c r="BK51" s="380">
        <f t="shared" si="23"/>
        <v>0</v>
      </c>
      <c r="BL51" s="283" t="str">
        <f t="shared" si="24"/>
        <v xml:space="preserve"> -</v>
      </c>
      <c r="BM51" s="450" t="s">
        <v>1467</v>
      </c>
      <c r="BN51" s="92" t="s">
        <v>1919</v>
      </c>
      <c r="BO51" s="95" t="s">
        <v>1957</v>
      </c>
    </row>
    <row r="52" spans="2:67" ht="30" customHeight="1">
      <c r="B52" s="649"/>
      <c r="C52" s="646"/>
      <c r="D52" s="649"/>
      <c r="E52" s="645"/>
      <c r="F52" s="687"/>
      <c r="G52" s="594"/>
      <c r="H52" s="594"/>
      <c r="I52" s="592"/>
      <c r="J52" s="622"/>
      <c r="K52" s="614"/>
      <c r="L52" s="110" t="s">
        <v>892</v>
      </c>
      <c r="M52" s="269" t="s">
        <v>1219</v>
      </c>
      <c r="N52" s="110" t="s">
        <v>1920</v>
      </c>
      <c r="O52" s="34">
        <v>3</v>
      </c>
      <c r="P52" s="54">
        <v>10</v>
      </c>
      <c r="Q52" s="54">
        <v>0</v>
      </c>
      <c r="R52" s="308">
        <f t="shared" si="25"/>
        <v>0</v>
      </c>
      <c r="S52" s="54">
        <v>0</v>
      </c>
      <c r="T52" s="308">
        <f t="shared" si="26"/>
        <v>0</v>
      </c>
      <c r="U52" s="54">
        <v>5</v>
      </c>
      <c r="V52" s="310">
        <f t="shared" si="27"/>
        <v>0.5</v>
      </c>
      <c r="W52" s="41">
        <v>5</v>
      </c>
      <c r="X52" s="317">
        <f t="shared" si="28"/>
        <v>0.5</v>
      </c>
      <c r="Y52" s="48">
        <v>0</v>
      </c>
      <c r="Z52" s="54">
        <v>0</v>
      </c>
      <c r="AA52" s="54">
        <v>0</v>
      </c>
      <c r="AB52" s="43">
        <v>0</v>
      </c>
      <c r="AC52" s="247" t="str">
        <f t="shared" si="1"/>
        <v xml:space="preserve"> -</v>
      </c>
      <c r="AD52" s="337" t="str">
        <f t="shared" si="2"/>
        <v xml:space="preserve"> -</v>
      </c>
      <c r="AE52" s="248" t="str">
        <f t="shared" si="3"/>
        <v xml:space="preserve"> -</v>
      </c>
      <c r="AF52" s="337" t="str">
        <f t="shared" si="4"/>
        <v xml:space="preserve"> -</v>
      </c>
      <c r="AG52" s="248">
        <f t="shared" si="5"/>
        <v>0</v>
      </c>
      <c r="AH52" s="337">
        <f t="shared" si="6"/>
        <v>0</v>
      </c>
      <c r="AI52" s="248">
        <f t="shared" si="7"/>
        <v>0</v>
      </c>
      <c r="AJ52" s="337">
        <f t="shared" si="8"/>
        <v>0</v>
      </c>
      <c r="AK52" s="503">
        <f t="shared" si="9"/>
        <v>0</v>
      </c>
      <c r="AL52" s="498">
        <f t="shared" si="10"/>
        <v>0</v>
      </c>
      <c r="AM52" s="493">
        <f t="shared" si="11"/>
        <v>0</v>
      </c>
      <c r="AN52" s="48">
        <v>0</v>
      </c>
      <c r="AO52" s="54">
        <v>0</v>
      </c>
      <c r="AP52" s="54">
        <v>0</v>
      </c>
      <c r="AQ52" s="116" t="str">
        <f t="shared" si="12"/>
        <v xml:space="preserve"> -</v>
      </c>
      <c r="AR52" s="277" t="str">
        <f t="shared" si="13"/>
        <v xml:space="preserve"> -</v>
      </c>
      <c r="AS52" s="48">
        <v>0</v>
      </c>
      <c r="AT52" s="54">
        <v>0</v>
      </c>
      <c r="AU52" s="54">
        <v>0</v>
      </c>
      <c r="AV52" s="116" t="str">
        <f t="shared" si="14"/>
        <v xml:space="preserve"> -</v>
      </c>
      <c r="AW52" s="277" t="str">
        <f t="shared" si="15"/>
        <v xml:space="preserve"> -</v>
      </c>
      <c r="AX52" s="48">
        <v>0</v>
      </c>
      <c r="AY52" s="54">
        <v>0</v>
      </c>
      <c r="AZ52" s="54">
        <v>0</v>
      </c>
      <c r="BA52" s="116" t="str">
        <f t="shared" si="16"/>
        <v xml:space="preserve"> -</v>
      </c>
      <c r="BB52" s="277" t="str">
        <f t="shared" si="17"/>
        <v xml:space="preserve"> -</v>
      </c>
      <c r="BC52" s="49">
        <v>0</v>
      </c>
      <c r="BD52" s="54">
        <v>0</v>
      </c>
      <c r="BE52" s="54">
        <v>0</v>
      </c>
      <c r="BF52" s="116" t="str">
        <f t="shared" si="18"/>
        <v xml:space="preserve"> -</v>
      </c>
      <c r="BG52" s="277" t="str">
        <f t="shared" si="19"/>
        <v xml:space="preserve"> -</v>
      </c>
      <c r="BH52" s="240">
        <f t="shared" si="20"/>
        <v>0</v>
      </c>
      <c r="BI52" s="236">
        <f t="shared" si="21"/>
        <v>0</v>
      </c>
      <c r="BJ52" s="236">
        <f t="shared" si="22"/>
        <v>0</v>
      </c>
      <c r="BK52" s="381" t="str">
        <f t="shared" si="23"/>
        <v xml:space="preserve"> -</v>
      </c>
      <c r="BL52" s="277" t="str">
        <f t="shared" si="24"/>
        <v xml:space="preserve"> -</v>
      </c>
      <c r="BM52" s="451" t="s">
        <v>1560</v>
      </c>
      <c r="BN52" s="93" t="s">
        <v>1561</v>
      </c>
      <c r="BO52" s="96" t="s">
        <v>1957</v>
      </c>
    </row>
    <row r="53" spans="2:67" ht="30" customHeight="1">
      <c r="B53" s="649"/>
      <c r="C53" s="646"/>
      <c r="D53" s="649"/>
      <c r="E53" s="645"/>
      <c r="F53" s="687"/>
      <c r="G53" s="594"/>
      <c r="H53" s="594"/>
      <c r="I53" s="592"/>
      <c r="J53" s="622"/>
      <c r="K53" s="614"/>
      <c r="L53" s="110" t="s">
        <v>893</v>
      </c>
      <c r="M53" s="269" t="s">
        <v>1219</v>
      </c>
      <c r="N53" s="110" t="s">
        <v>1921</v>
      </c>
      <c r="O53" s="34">
        <v>4</v>
      </c>
      <c r="P53" s="54">
        <v>2</v>
      </c>
      <c r="Q53" s="54">
        <v>0</v>
      </c>
      <c r="R53" s="308">
        <f t="shared" si="25"/>
        <v>0</v>
      </c>
      <c r="S53" s="54">
        <v>0</v>
      </c>
      <c r="T53" s="308">
        <f t="shared" si="26"/>
        <v>0</v>
      </c>
      <c r="U53" s="54">
        <v>1</v>
      </c>
      <c r="V53" s="310">
        <f t="shared" si="27"/>
        <v>0.5</v>
      </c>
      <c r="W53" s="41">
        <v>1</v>
      </c>
      <c r="X53" s="317">
        <f t="shared" si="28"/>
        <v>0.5</v>
      </c>
      <c r="Y53" s="48">
        <v>0</v>
      </c>
      <c r="Z53" s="54">
        <v>0</v>
      </c>
      <c r="AA53" s="54">
        <v>0</v>
      </c>
      <c r="AB53" s="43">
        <v>0</v>
      </c>
      <c r="AC53" s="247" t="str">
        <f t="shared" si="1"/>
        <v xml:space="preserve"> -</v>
      </c>
      <c r="AD53" s="337" t="str">
        <f t="shared" si="2"/>
        <v xml:space="preserve"> -</v>
      </c>
      <c r="AE53" s="248" t="str">
        <f t="shared" si="3"/>
        <v xml:space="preserve"> -</v>
      </c>
      <c r="AF53" s="337" t="str">
        <f t="shared" si="4"/>
        <v xml:space="preserve"> -</v>
      </c>
      <c r="AG53" s="248">
        <f t="shared" si="5"/>
        <v>0</v>
      </c>
      <c r="AH53" s="337">
        <f t="shared" si="6"/>
        <v>0</v>
      </c>
      <c r="AI53" s="248">
        <f t="shared" si="7"/>
        <v>0</v>
      </c>
      <c r="AJ53" s="337">
        <f t="shared" si="8"/>
        <v>0</v>
      </c>
      <c r="AK53" s="503">
        <f t="shared" si="9"/>
        <v>0</v>
      </c>
      <c r="AL53" s="498">
        <f t="shared" si="10"/>
        <v>0</v>
      </c>
      <c r="AM53" s="493">
        <f t="shared" si="11"/>
        <v>0</v>
      </c>
      <c r="AN53" s="48">
        <v>0</v>
      </c>
      <c r="AO53" s="54">
        <v>0</v>
      </c>
      <c r="AP53" s="54">
        <v>0</v>
      </c>
      <c r="AQ53" s="116" t="str">
        <f t="shared" si="12"/>
        <v xml:space="preserve"> -</v>
      </c>
      <c r="AR53" s="277" t="str">
        <f t="shared" si="13"/>
        <v xml:space="preserve"> -</v>
      </c>
      <c r="AS53" s="48">
        <v>0</v>
      </c>
      <c r="AT53" s="54">
        <v>0</v>
      </c>
      <c r="AU53" s="54">
        <v>0</v>
      </c>
      <c r="AV53" s="116" t="str">
        <f t="shared" si="14"/>
        <v xml:space="preserve"> -</v>
      </c>
      <c r="AW53" s="277" t="str">
        <f t="shared" si="15"/>
        <v xml:space="preserve"> -</v>
      </c>
      <c r="AX53" s="48">
        <v>0</v>
      </c>
      <c r="AY53" s="54">
        <v>0</v>
      </c>
      <c r="AZ53" s="54">
        <v>0</v>
      </c>
      <c r="BA53" s="116" t="str">
        <f t="shared" si="16"/>
        <v xml:space="preserve"> -</v>
      </c>
      <c r="BB53" s="277" t="str">
        <f t="shared" si="17"/>
        <v xml:space="preserve"> -</v>
      </c>
      <c r="BC53" s="49">
        <v>0</v>
      </c>
      <c r="BD53" s="54">
        <v>0</v>
      </c>
      <c r="BE53" s="54">
        <v>0</v>
      </c>
      <c r="BF53" s="116" t="str">
        <f t="shared" si="18"/>
        <v xml:space="preserve"> -</v>
      </c>
      <c r="BG53" s="277" t="str">
        <f t="shared" si="19"/>
        <v xml:space="preserve"> -</v>
      </c>
      <c r="BH53" s="240">
        <f t="shared" si="20"/>
        <v>0</v>
      </c>
      <c r="BI53" s="236">
        <f t="shared" si="21"/>
        <v>0</v>
      </c>
      <c r="BJ53" s="236">
        <f t="shared" si="22"/>
        <v>0</v>
      </c>
      <c r="BK53" s="381" t="str">
        <f t="shared" si="23"/>
        <v xml:space="preserve"> -</v>
      </c>
      <c r="BL53" s="277" t="str">
        <f t="shared" si="24"/>
        <v xml:space="preserve"> -</v>
      </c>
      <c r="BM53" s="451" t="s">
        <v>1560</v>
      </c>
      <c r="BN53" s="93" t="s">
        <v>1919</v>
      </c>
      <c r="BO53" s="96" t="s">
        <v>1957</v>
      </c>
    </row>
    <row r="54" spans="2:67" ht="30" customHeight="1">
      <c r="B54" s="649"/>
      <c r="C54" s="646"/>
      <c r="D54" s="649"/>
      <c r="E54" s="645"/>
      <c r="F54" s="687" t="s">
        <v>911</v>
      </c>
      <c r="G54" s="594">
        <v>0.95</v>
      </c>
      <c r="H54" s="594">
        <v>0.95</v>
      </c>
      <c r="I54" s="592">
        <f>+H54</f>
        <v>0.95</v>
      </c>
      <c r="J54" s="622"/>
      <c r="K54" s="614"/>
      <c r="L54" s="110" t="s">
        <v>894</v>
      </c>
      <c r="M54" s="269" t="s">
        <v>1219</v>
      </c>
      <c r="N54" s="110" t="s">
        <v>1922</v>
      </c>
      <c r="O54" s="34">
        <v>0</v>
      </c>
      <c r="P54" s="54">
        <v>3</v>
      </c>
      <c r="Q54" s="54">
        <v>0</v>
      </c>
      <c r="R54" s="308">
        <f t="shared" si="25"/>
        <v>0</v>
      </c>
      <c r="S54" s="54">
        <v>0</v>
      </c>
      <c r="T54" s="308">
        <f t="shared" si="26"/>
        <v>0</v>
      </c>
      <c r="U54" s="54">
        <v>1</v>
      </c>
      <c r="V54" s="310">
        <f t="shared" si="27"/>
        <v>0.33333333333333331</v>
      </c>
      <c r="W54" s="41">
        <v>2</v>
      </c>
      <c r="X54" s="317">
        <f t="shared" si="28"/>
        <v>0.66666666666666663</v>
      </c>
      <c r="Y54" s="48">
        <v>0</v>
      </c>
      <c r="Z54" s="54">
        <v>0</v>
      </c>
      <c r="AA54" s="54">
        <v>0</v>
      </c>
      <c r="AB54" s="43">
        <v>0</v>
      </c>
      <c r="AC54" s="247" t="str">
        <f t="shared" si="1"/>
        <v xml:space="preserve"> -</v>
      </c>
      <c r="AD54" s="337" t="str">
        <f t="shared" si="2"/>
        <v xml:space="preserve"> -</v>
      </c>
      <c r="AE54" s="248" t="str">
        <f t="shared" si="3"/>
        <v xml:space="preserve"> -</v>
      </c>
      <c r="AF54" s="337" t="str">
        <f t="shared" si="4"/>
        <v xml:space="preserve"> -</v>
      </c>
      <c r="AG54" s="248">
        <f t="shared" si="5"/>
        <v>0</v>
      </c>
      <c r="AH54" s="337">
        <f t="shared" si="6"/>
        <v>0</v>
      </c>
      <c r="AI54" s="248">
        <f t="shared" si="7"/>
        <v>0</v>
      </c>
      <c r="AJ54" s="337">
        <f t="shared" si="8"/>
        <v>0</v>
      </c>
      <c r="AK54" s="503">
        <f t="shared" si="9"/>
        <v>0</v>
      </c>
      <c r="AL54" s="498">
        <f t="shared" si="10"/>
        <v>0</v>
      </c>
      <c r="AM54" s="493">
        <f t="shared" si="11"/>
        <v>0</v>
      </c>
      <c r="AN54" s="48">
        <v>0</v>
      </c>
      <c r="AO54" s="54">
        <v>0</v>
      </c>
      <c r="AP54" s="54">
        <v>0</v>
      </c>
      <c r="AQ54" s="116" t="str">
        <f t="shared" si="12"/>
        <v xml:space="preserve"> -</v>
      </c>
      <c r="AR54" s="277" t="str">
        <f t="shared" si="13"/>
        <v xml:space="preserve"> -</v>
      </c>
      <c r="AS54" s="48">
        <v>0</v>
      </c>
      <c r="AT54" s="54">
        <v>0</v>
      </c>
      <c r="AU54" s="54">
        <v>0</v>
      </c>
      <c r="AV54" s="116" t="str">
        <f t="shared" si="14"/>
        <v xml:space="preserve"> -</v>
      </c>
      <c r="AW54" s="277" t="str">
        <f t="shared" si="15"/>
        <v xml:space="preserve"> -</v>
      </c>
      <c r="AX54" s="48">
        <v>0</v>
      </c>
      <c r="AY54" s="54">
        <v>0</v>
      </c>
      <c r="AZ54" s="54">
        <v>0</v>
      </c>
      <c r="BA54" s="116" t="str">
        <f t="shared" si="16"/>
        <v xml:space="preserve"> -</v>
      </c>
      <c r="BB54" s="277" t="str">
        <f t="shared" si="17"/>
        <v xml:space="preserve"> -</v>
      </c>
      <c r="BC54" s="49">
        <v>0</v>
      </c>
      <c r="BD54" s="54">
        <v>0</v>
      </c>
      <c r="BE54" s="54">
        <v>0</v>
      </c>
      <c r="BF54" s="116" t="str">
        <f t="shared" si="18"/>
        <v xml:space="preserve"> -</v>
      </c>
      <c r="BG54" s="277" t="str">
        <f t="shared" si="19"/>
        <v xml:space="preserve"> -</v>
      </c>
      <c r="BH54" s="240">
        <f t="shared" si="20"/>
        <v>0</v>
      </c>
      <c r="BI54" s="236">
        <f t="shared" si="21"/>
        <v>0</v>
      </c>
      <c r="BJ54" s="236">
        <f t="shared" si="22"/>
        <v>0</v>
      </c>
      <c r="BK54" s="381" t="str">
        <f t="shared" si="23"/>
        <v xml:space="preserve"> -</v>
      </c>
      <c r="BL54" s="277" t="str">
        <f t="shared" si="24"/>
        <v xml:space="preserve"> -</v>
      </c>
      <c r="BM54" s="451" t="s">
        <v>1560</v>
      </c>
      <c r="BN54" s="93" t="s">
        <v>1561</v>
      </c>
      <c r="BO54" s="96" t="s">
        <v>1957</v>
      </c>
    </row>
    <row r="55" spans="2:67" ht="30" customHeight="1">
      <c r="B55" s="649"/>
      <c r="C55" s="646"/>
      <c r="D55" s="649"/>
      <c r="E55" s="645"/>
      <c r="F55" s="687"/>
      <c r="G55" s="594"/>
      <c r="H55" s="594"/>
      <c r="I55" s="592"/>
      <c r="J55" s="622"/>
      <c r="K55" s="614"/>
      <c r="L55" s="110" t="s">
        <v>895</v>
      </c>
      <c r="M55" s="269">
        <v>0</v>
      </c>
      <c r="N55" s="110" t="s">
        <v>1923</v>
      </c>
      <c r="O55" s="34">
        <v>1530</v>
      </c>
      <c r="P55" s="54">
        <v>60</v>
      </c>
      <c r="Q55" s="54">
        <v>0</v>
      </c>
      <c r="R55" s="308">
        <f t="shared" si="25"/>
        <v>0</v>
      </c>
      <c r="S55" s="54">
        <v>0</v>
      </c>
      <c r="T55" s="308">
        <f t="shared" si="26"/>
        <v>0</v>
      </c>
      <c r="U55" s="54">
        <v>30</v>
      </c>
      <c r="V55" s="310">
        <f t="shared" si="27"/>
        <v>0.5</v>
      </c>
      <c r="W55" s="41">
        <v>30</v>
      </c>
      <c r="X55" s="317">
        <f t="shared" si="28"/>
        <v>0.5</v>
      </c>
      <c r="Y55" s="48">
        <v>0</v>
      </c>
      <c r="Z55" s="54">
        <v>0</v>
      </c>
      <c r="AA55" s="54">
        <v>0</v>
      </c>
      <c r="AB55" s="43">
        <v>0</v>
      </c>
      <c r="AC55" s="247" t="str">
        <f t="shared" si="1"/>
        <v xml:space="preserve"> -</v>
      </c>
      <c r="AD55" s="337" t="str">
        <f t="shared" si="2"/>
        <v xml:space="preserve"> -</v>
      </c>
      <c r="AE55" s="248" t="str">
        <f t="shared" si="3"/>
        <v xml:space="preserve"> -</v>
      </c>
      <c r="AF55" s="337" t="str">
        <f t="shared" si="4"/>
        <v xml:space="preserve"> -</v>
      </c>
      <c r="AG55" s="248">
        <f t="shared" si="5"/>
        <v>0</v>
      </c>
      <c r="AH55" s="337">
        <f t="shared" si="6"/>
        <v>0</v>
      </c>
      <c r="AI55" s="248">
        <f t="shared" si="7"/>
        <v>0</v>
      </c>
      <c r="AJ55" s="337">
        <f t="shared" si="8"/>
        <v>0</v>
      </c>
      <c r="AK55" s="503">
        <f t="shared" si="9"/>
        <v>0</v>
      </c>
      <c r="AL55" s="498">
        <f t="shared" si="10"/>
        <v>0</v>
      </c>
      <c r="AM55" s="493">
        <f t="shared" si="11"/>
        <v>0</v>
      </c>
      <c r="AN55" s="48">
        <v>0</v>
      </c>
      <c r="AO55" s="54">
        <v>0</v>
      </c>
      <c r="AP55" s="54">
        <v>0</v>
      </c>
      <c r="AQ55" s="116" t="str">
        <f t="shared" si="12"/>
        <v xml:space="preserve"> -</v>
      </c>
      <c r="AR55" s="277" t="str">
        <f t="shared" si="13"/>
        <v xml:space="preserve"> -</v>
      </c>
      <c r="AS55" s="48">
        <v>0</v>
      </c>
      <c r="AT55" s="54">
        <v>0</v>
      </c>
      <c r="AU55" s="54">
        <v>0</v>
      </c>
      <c r="AV55" s="116" t="str">
        <f t="shared" si="14"/>
        <v xml:space="preserve"> -</v>
      </c>
      <c r="AW55" s="277" t="str">
        <f t="shared" si="15"/>
        <v xml:space="preserve"> -</v>
      </c>
      <c r="AX55" s="48">
        <v>100000</v>
      </c>
      <c r="AY55" s="54">
        <v>0</v>
      </c>
      <c r="AZ55" s="54">
        <v>0</v>
      </c>
      <c r="BA55" s="116">
        <f t="shared" si="16"/>
        <v>0</v>
      </c>
      <c r="BB55" s="277" t="str">
        <f t="shared" si="17"/>
        <v xml:space="preserve"> -</v>
      </c>
      <c r="BC55" s="49">
        <v>100000</v>
      </c>
      <c r="BD55" s="54">
        <v>0</v>
      </c>
      <c r="BE55" s="54">
        <v>0</v>
      </c>
      <c r="BF55" s="116">
        <f t="shared" si="18"/>
        <v>0</v>
      </c>
      <c r="BG55" s="277" t="str">
        <f t="shared" si="19"/>
        <v xml:space="preserve"> -</v>
      </c>
      <c r="BH55" s="240">
        <f t="shared" si="20"/>
        <v>200000</v>
      </c>
      <c r="BI55" s="236">
        <f t="shared" si="21"/>
        <v>0</v>
      </c>
      <c r="BJ55" s="236">
        <f t="shared" si="22"/>
        <v>0</v>
      </c>
      <c r="BK55" s="381">
        <f t="shared" si="23"/>
        <v>0</v>
      </c>
      <c r="BL55" s="277" t="str">
        <f t="shared" si="24"/>
        <v xml:space="preserve"> -</v>
      </c>
      <c r="BM55" s="451" t="s">
        <v>1560</v>
      </c>
      <c r="BN55" s="93" t="s">
        <v>1259</v>
      </c>
      <c r="BO55" s="96" t="s">
        <v>1957</v>
      </c>
    </row>
    <row r="56" spans="2:67" ht="30" customHeight="1">
      <c r="B56" s="649"/>
      <c r="C56" s="646"/>
      <c r="D56" s="649"/>
      <c r="E56" s="645"/>
      <c r="F56" s="687"/>
      <c r="G56" s="594"/>
      <c r="H56" s="594"/>
      <c r="I56" s="592"/>
      <c r="J56" s="622"/>
      <c r="K56" s="614"/>
      <c r="L56" s="110" t="s">
        <v>896</v>
      </c>
      <c r="M56" s="122">
        <v>0</v>
      </c>
      <c r="N56" s="110" t="s">
        <v>1924</v>
      </c>
      <c r="O56" s="34">
        <v>5</v>
      </c>
      <c r="P56" s="54">
        <v>5</v>
      </c>
      <c r="Q56" s="54">
        <v>1</v>
      </c>
      <c r="R56" s="308">
        <f t="shared" si="25"/>
        <v>0.2</v>
      </c>
      <c r="S56" s="54">
        <v>0</v>
      </c>
      <c r="T56" s="308">
        <f t="shared" si="26"/>
        <v>0</v>
      </c>
      <c r="U56" s="54">
        <v>2</v>
      </c>
      <c r="V56" s="310">
        <f t="shared" si="27"/>
        <v>0.4</v>
      </c>
      <c r="W56" s="41">
        <v>2</v>
      </c>
      <c r="X56" s="317">
        <f t="shared" si="28"/>
        <v>0.4</v>
      </c>
      <c r="Y56" s="48">
        <v>1</v>
      </c>
      <c r="Z56" s="54">
        <v>0</v>
      </c>
      <c r="AA56" s="54">
        <v>0</v>
      </c>
      <c r="AB56" s="43">
        <v>0</v>
      </c>
      <c r="AC56" s="247">
        <f t="shared" si="1"/>
        <v>1</v>
      </c>
      <c r="AD56" s="337">
        <f t="shared" si="2"/>
        <v>1</v>
      </c>
      <c r="AE56" s="248" t="str">
        <f t="shared" si="3"/>
        <v xml:space="preserve"> -</v>
      </c>
      <c r="AF56" s="337" t="str">
        <f t="shared" si="4"/>
        <v xml:space="preserve"> -</v>
      </c>
      <c r="AG56" s="248">
        <f t="shared" si="5"/>
        <v>0</v>
      </c>
      <c r="AH56" s="337">
        <f t="shared" si="6"/>
        <v>0</v>
      </c>
      <c r="AI56" s="248">
        <f t="shared" si="7"/>
        <v>0</v>
      </c>
      <c r="AJ56" s="337">
        <f t="shared" si="8"/>
        <v>0</v>
      </c>
      <c r="AK56" s="503">
        <f t="shared" si="9"/>
        <v>0.2</v>
      </c>
      <c r="AL56" s="498">
        <f t="shared" si="10"/>
        <v>0.2</v>
      </c>
      <c r="AM56" s="493">
        <f t="shared" si="11"/>
        <v>0.2</v>
      </c>
      <c r="AN56" s="48">
        <v>2059062</v>
      </c>
      <c r="AO56" s="54">
        <v>1971562</v>
      </c>
      <c r="AP56" s="54">
        <v>0</v>
      </c>
      <c r="AQ56" s="116">
        <f t="shared" si="12"/>
        <v>0.95750492214416083</v>
      </c>
      <c r="AR56" s="277" t="str">
        <f t="shared" si="13"/>
        <v xml:space="preserve"> -</v>
      </c>
      <c r="AS56" s="48">
        <v>800000</v>
      </c>
      <c r="AT56" s="54">
        <v>0</v>
      </c>
      <c r="AU56" s="54">
        <v>0</v>
      </c>
      <c r="AV56" s="116">
        <f t="shared" si="14"/>
        <v>0</v>
      </c>
      <c r="AW56" s="277" t="str">
        <f t="shared" si="15"/>
        <v xml:space="preserve"> -</v>
      </c>
      <c r="AX56" s="48">
        <v>1600000</v>
      </c>
      <c r="AY56" s="54">
        <v>0</v>
      </c>
      <c r="AZ56" s="54">
        <v>0</v>
      </c>
      <c r="BA56" s="116">
        <f t="shared" si="16"/>
        <v>0</v>
      </c>
      <c r="BB56" s="277" t="str">
        <f t="shared" si="17"/>
        <v xml:space="preserve"> -</v>
      </c>
      <c r="BC56" s="49">
        <v>1600000</v>
      </c>
      <c r="BD56" s="54">
        <v>0</v>
      </c>
      <c r="BE56" s="54">
        <v>0</v>
      </c>
      <c r="BF56" s="116">
        <f t="shared" si="18"/>
        <v>0</v>
      </c>
      <c r="BG56" s="277" t="str">
        <f t="shared" si="19"/>
        <v xml:space="preserve"> -</v>
      </c>
      <c r="BH56" s="240">
        <f t="shared" si="20"/>
        <v>6059062</v>
      </c>
      <c r="BI56" s="236">
        <f t="shared" si="21"/>
        <v>1971562</v>
      </c>
      <c r="BJ56" s="236">
        <f t="shared" si="22"/>
        <v>0</v>
      </c>
      <c r="BK56" s="381">
        <f t="shared" si="23"/>
        <v>0.32539062977074668</v>
      </c>
      <c r="BL56" s="277" t="str">
        <f t="shared" si="24"/>
        <v xml:space="preserve"> -</v>
      </c>
      <c r="BM56" s="451" t="s">
        <v>1560</v>
      </c>
      <c r="BN56" s="93" t="s">
        <v>1561</v>
      </c>
      <c r="BO56" s="96" t="s">
        <v>1957</v>
      </c>
    </row>
    <row r="57" spans="2:67" ht="30" customHeight="1">
      <c r="B57" s="649"/>
      <c r="C57" s="646"/>
      <c r="D57" s="649"/>
      <c r="E57" s="645"/>
      <c r="F57" s="687" t="s">
        <v>912</v>
      </c>
      <c r="G57" s="594">
        <v>0.92</v>
      </c>
      <c r="H57" s="594">
        <v>0.95</v>
      </c>
      <c r="I57" s="592">
        <f t="shared" ref="I57" si="37">+H57-G57</f>
        <v>2.9999999999999916E-2</v>
      </c>
      <c r="J57" s="622"/>
      <c r="K57" s="614"/>
      <c r="L57" s="110" t="s">
        <v>897</v>
      </c>
      <c r="M57" s="122" t="s">
        <v>1219</v>
      </c>
      <c r="N57" s="110" t="s">
        <v>1925</v>
      </c>
      <c r="O57" s="34">
        <v>3248</v>
      </c>
      <c r="P57" s="54">
        <v>3448</v>
      </c>
      <c r="Q57" s="54">
        <v>0</v>
      </c>
      <c r="R57" s="308">
        <f t="shared" si="25"/>
        <v>0</v>
      </c>
      <c r="S57" s="54">
        <v>300</v>
      </c>
      <c r="T57" s="308">
        <f t="shared" si="26"/>
        <v>8.7006960556844551E-2</v>
      </c>
      <c r="U57" s="54">
        <v>1449</v>
      </c>
      <c r="V57" s="310">
        <f t="shared" si="27"/>
        <v>0.42024361948955918</v>
      </c>
      <c r="W57" s="41">
        <v>1699</v>
      </c>
      <c r="X57" s="317">
        <f t="shared" si="28"/>
        <v>0.49274941995359628</v>
      </c>
      <c r="Y57" s="48">
        <v>0</v>
      </c>
      <c r="Z57" s="54">
        <v>0</v>
      </c>
      <c r="AA57" s="54">
        <v>0</v>
      </c>
      <c r="AB57" s="43">
        <v>0</v>
      </c>
      <c r="AC57" s="247" t="str">
        <f t="shared" si="1"/>
        <v xml:space="preserve"> -</v>
      </c>
      <c r="AD57" s="337" t="str">
        <f t="shared" si="2"/>
        <v xml:space="preserve"> -</v>
      </c>
      <c r="AE57" s="248">
        <f t="shared" si="3"/>
        <v>0</v>
      </c>
      <c r="AF57" s="337">
        <f t="shared" si="4"/>
        <v>0</v>
      </c>
      <c r="AG57" s="248">
        <f t="shared" si="5"/>
        <v>0</v>
      </c>
      <c r="AH57" s="337">
        <f t="shared" si="6"/>
        <v>0</v>
      </c>
      <c r="AI57" s="248">
        <f t="shared" si="7"/>
        <v>0</v>
      </c>
      <c r="AJ57" s="337">
        <f t="shared" si="8"/>
        <v>0</v>
      </c>
      <c r="AK57" s="503">
        <f t="shared" si="9"/>
        <v>0</v>
      </c>
      <c r="AL57" s="498">
        <f t="shared" si="10"/>
        <v>0</v>
      </c>
      <c r="AM57" s="493">
        <f t="shared" si="11"/>
        <v>0</v>
      </c>
      <c r="AN57" s="48">
        <v>0</v>
      </c>
      <c r="AO57" s="54">
        <v>0</v>
      </c>
      <c r="AP57" s="54">
        <v>0</v>
      </c>
      <c r="AQ57" s="116" t="str">
        <f t="shared" si="12"/>
        <v xml:space="preserve"> -</v>
      </c>
      <c r="AR57" s="277" t="str">
        <f t="shared" si="13"/>
        <v xml:space="preserve"> -</v>
      </c>
      <c r="AS57" s="48">
        <v>0</v>
      </c>
      <c r="AT57" s="54">
        <v>0</v>
      </c>
      <c r="AU57" s="54">
        <v>0</v>
      </c>
      <c r="AV57" s="116" t="str">
        <f t="shared" si="14"/>
        <v xml:space="preserve"> -</v>
      </c>
      <c r="AW57" s="277" t="str">
        <f t="shared" si="15"/>
        <v xml:space="preserve"> -</v>
      </c>
      <c r="AX57" s="48">
        <v>0</v>
      </c>
      <c r="AY57" s="54">
        <v>0</v>
      </c>
      <c r="AZ57" s="54">
        <v>0</v>
      </c>
      <c r="BA57" s="116" t="str">
        <f t="shared" si="16"/>
        <v xml:space="preserve"> -</v>
      </c>
      <c r="BB57" s="277" t="str">
        <f t="shared" si="17"/>
        <v xml:space="preserve"> -</v>
      </c>
      <c r="BC57" s="49">
        <v>0</v>
      </c>
      <c r="BD57" s="54">
        <v>0</v>
      </c>
      <c r="BE57" s="54">
        <v>0</v>
      </c>
      <c r="BF57" s="116" t="str">
        <f t="shared" si="18"/>
        <v xml:space="preserve"> -</v>
      </c>
      <c r="BG57" s="277" t="str">
        <f t="shared" si="19"/>
        <v xml:space="preserve"> -</v>
      </c>
      <c r="BH57" s="240">
        <f t="shared" si="20"/>
        <v>0</v>
      </c>
      <c r="BI57" s="236">
        <f t="shared" si="21"/>
        <v>0</v>
      </c>
      <c r="BJ57" s="236">
        <f t="shared" si="22"/>
        <v>0</v>
      </c>
      <c r="BK57" s="381" t="str">
        <f t="shared" si="23"/>
        <v xml:space="preserve"> -</v>
      </c>
      <c r="BL57" s="277" t="str">
        <f t="shared" si="24"/>
        <v xml:space="preserve"> -</v>
      </c>
      <c r="BM57" s="451" t="s">
        <v>1467</v>
      </c>
      <c r="BN57" s="93" t="s">
        <v>1919</v>
      </c>
      <c r="BO57" s="96" t="s">
        <v>1957</v>
      </c>
    </row>
    <row r="58" spans="2:67" ht="30" customHeight="1">
      <c r="B58" s="649"/>
      <c r="C58" s="646"/>
      <c r="D58" s="649"/>
      <c r="E58" s="645"/>
      <c r="F58" s="687"/>
      <c r="G58" s="594"/>
      <c r="H58" s="594"/>
      <c r="I58" s="592"/>
      <c r="J58" s="622"/>
      <c r="K58" s="614"/>
      <c r="L58" s="110" t="s">
        <v>898</v>
      </c>
      <c r="M58" s="122" t="s">
        <v>1219</v>
      </c>
      <c r="N58" s="110" t="s">
        <v>1926</v>
      </c>
      <c r="O58" s="34">
        <v>0</v>
      </c>
      <c r="P58" s="54">
        <v>1</v>
      </c>
      <c r="Q58" s="54">
        <v>0</v>
      </c>
      <c r="R58" s="308">
        <f t="shared" si="25"/>
        <v>0</v>
      </c>
      <c r="S58" s="54">
        <v>0</v>
      </c>
      <c r="T58" s="308">
        <f t="shared" si="26"/>
        <v>0</v>
      </c>
      <c r="U58" s="54">
        <v>1</v>
      </c>
      <c r="V58" s="310">
        <f t="shared" si="27"/>
        <v>1</v>
      </c>
      <c r="W58" s="41">
        <v>0</v>
      </c>
      <c r="X58" s="317">
        <f t="shared" si="28"/>
        <v>0</v>
      </c>
      <c r="Y58" s="48">
        <v>0</v>
      </c>
      <c r="Z58" s="54">
        <v>0</v>
      </c>
      <c r="AA58" s="54">
        <v>0</v>
      </c>
      <c r="AB58" s="43">
        <v>0</v>
      </c>
      <c r="AC58" s="247" t="str">
        <f t="shared" si="1"/>
        <v xml:space="preserve"> -</v>
      </c>
      <c r="AD58" s="337" t="str">
        <f t="shared" si="2"/>
        <v xml:space="preserve"> -</v>
      </c>
      <c r="AE58" s="248" t="str">
        <f t="shared" si="3"/>
        <v xml:space="preserve"> -</v>
      </c>
      <c r="AF58" s="337" t="str">
        <f t="shared" si="4"/>
        <v xml:space="preserve"> -</v>
      </c>
      <c r="AG58" s="248">
        <f t="shared" si="5"/>
        <v>0</v>
      </c>
      <c r="AH58" s="337">
        <f t="shared" si="6"/>
        <v>0</v>
      </c>
      <c r="AI58" s="248" t="str">
        <f t="shared" si="7"/>
        <v xml:space="preserve"> -</v>
      </c>
      <c r="AJ58" s="337" t="str">
        <f t="shared" si="8"/>
        <v xml:space="preserve"> -</v>
      </c>
      <c r="AK58" s="503">
        <f t="shared" si="9"/>
        <v>0</v>
      </c>
      <c r="AL58" s="498">
        <f t="shared" si="10"/>
        <v>0</v>
      </c>
      <c r="AM58" s="493">
        <f t="shared" si="11"/>
        <v>0</v>
      </c>
      <c r="AN58" s="180">
        <v>0</v>
      </c>
      <c r="AO58" s="181">
        <v>0</v>
      </c>
      <c r="AP58" s="181">
        <v>0</v>
      </c>
      <c r="AQ58" s="116" t="str">
        <f t="shared" si="12"/>
        <v xml:space="preserve"> -</v>
      </c>
      <c r="AR58" s="277" t="str">
        <f t="shared" si="13"/>
        <v xml:space="preserve"> -</v>
      </c>
      <c r="AS58" s="180">
        <v>0</v>
      </c>
      <c r="AT58" s="181">
        <v>0</v>
      </c>
      <c r="AU58" s="181">
        <v>0</v>
      </c>
      <c r="AV58" s="116" t="str">
        <f t="shared" si="14"/>
        <v xml:space="preserve"> -</v>
      </c>
      <c r="AW58" s="277" t="str">
        <f t="shared" si="15"/>
        <v xml:space="preserve"> -</v>
      </c>
      <c r="AX58" s="180">
        <v>0</v>
      </c>
      <c r="AY58" s="181">
        <v>0</v>
      </c>
      <c r="AZ58" s="181">
        <v>0</v>
      </c>
      <c r="BA58" s="116" t="str">
        <f t="shared" si="16"/>
        <v xml:space="preserve"> -</v>
      </c>
      <c r="BB58" s="277" t="str">
        <f t="shared" si="17"/>
        <v xml:space="preserve"> -</v>
      </c>
      <c r="BC58" s="182">
        <v>0</v>
      </c>
      <c r="BD58" s="181">
        <v>0</v>
      </c>
      <c r="BE58" s="181">
        <v>0</v>
      </c>
      <c r="BF58" s="116" t="str">
        <f t="shared" si="18"/>
        <v xml:space="preserve"> -</v>
      </c>
      <c r="BG58" s="277" t="str">
        <f t="shared" si="19"/>
        <v xml:space="preserve"> -</v>
      </c>
      <c r="BH58" s="240">
        <f t="shared" si="20"/>
        <v>0</v>
      </c>
      <c r="BI58" s="236">
        <f t="shared" si="21"/>
        <v>0</v>
      </c>
      <c r="BJ58" s="236">
        <f t="shared" si="22"/>
        <v>0</v>
      </c>
      <c r="BK58" s="381" t="str">
        <f t="shared" si="23"/>
        <v xml:space="preserve"> -</v>
      </c>
      <c r="BL58" s="277" t="str">
        <f t="shared" si="24"/>
        <v xml:space="preserve"> -</v>
      </c>
      <c r="BM58" s="451" t="s">
        <v>1560</v>
      </c>
      <c r="BN58" s="93" t="s">
        <v>1561</v>
      </c>
      <c r="BO58" s="96" t="s">
        <v>1957</v>
      </c>
    </row>
    <row r="59" spans="2:67" ht="30" customHeight="1">
      <c r="B59" s="649"/>
      <c r="C59" s="646"/>
      <c r="D59" s="649"/>
      <c r="E59" s="645"/>
      <c r="F59" s="687"/>
      <c r="G59" s="594"/>
      <c r="H59" s="594"/>
      <c r="I59" s="592"/>
      <c r="J59" s="622"/>
      <c r="K59" s="614"/>
      <c r="L59" s="110" t="s">
        <v>899</v>
      </c>
      <c r="M59" s="122" t="s">
        <v>1219</v>
      </c>
      <c r="N59" s="110" t="s">
        <v>1927</v>
      </c>
      <c r="O59" s="37">
        <v>0.92</v>
      </c>
      <c r="P59" s="79">
        <v>0.92</v>
      </c>
      <c r="Q59" s="79">
        <v>0.92</v>
      </c>
      <c r="R59" s="308">
        <v>0.25</v>
      </c>
      <c r="S59" s="79">
        <v>0.92</v>
      </c>
      <c r="T59" s="308">
        <v>0.25</v>
      </c>
      <c r="U59" s="79">
        <v>0.92</v>
      </c>
      <c r="V59" s="310">
        <v>0.25</v>
      </c>
      <c r="W59" s="116">
        <v>0.92</v>
      </c>
      <c r="X59" s="317">
        <v>0.25</v>
      </c>
      <c r="Y59" s="233">
        <v>0.92</v>
      </c>
      <c r="Z59" s="79">
        <v>0</v>
      </c>
      <c r="AA59" s="79">
        <v>0</v>
      </c>
      <c r="AB59" s="65">
        <v>0</v>
      </c>
      <c r="AC59" s="247">
        <f t="shared" si="1"/>
        <v>1</v>
      </c>
      <c r="AD59" s="337">
        <f t="shared" si="2"/>
        <v>1</v>
      </c>
      <c r="AE59" s="248">
        <f t="shared" si="3"/>
        <v>0</v>
      </c>
      <c r="AF59" s="337">
        <f t="shared" si="4"/>
        <v>0</v>
      </c>
      <c r="AG59" s="248">
        <f t="shared" si="5"/>
        <v>0</v>
      </c>
      <c r="AH59" s="337">
        <f t="shared" si="6"/>
        <v>0</v>
      </c>
      <c r="AI59" s="248">
        <f t="shared" si="7"/>
        <v>0</v>
      </c>
      <c r="AJ59" s="337">
        <f t="shared" si="8"/>
        <v>0</v>
      </c>
      <c r="AK59" s="503">
        <f t="shared" ref="AK59" si="38">+AVERAGE(Y59:AB59)/P59</f>
        <v>0.25</v>
      </c>
      <c r="AL59" s="498">
        <f t="shared" si="10"/>
        <v>0.25</v>
      </c>
      <c r="AM59" s="493">
        <f t="shared" si="11"/>
        <v>0.25</v>
      </c>
      <c r="AN59" s="48">
        <v>0</v>
      </c>
      <c r="AO59" s="54">
        <v>0</v>
      </c>
      <c r="AP59" s="54">
        <v>0</v>
      </c>
      <c r="AQ59" s="116" t="str">
        <f t="shared" si="12"/>
        <v xml:space="preserve"> -</v>
      </c>
      <c r="AR59" s="277" t="str">
        <f t="shared" si="13"/>
        <v xml:space="preserve"> -</v>
      </c>
      <c r="AS59" s="48">
        <v>0</v>
      </c>
      <c r="AT59" s="54">
        <v>0</v>
      </c>
      <c r="AU59" s="54">
        <v>0</v>
      </c>
      <c r="AV59" s="116" t="str">
        <f t="shared" si="14"/>
        <v xml:space="preserve"> -</v>
      </c>
      <c r="AW59" s="277" t="str">
        <f t="shared" si="15"/>
        <v xml:space="preserve"> -</v>
      </c>
      <c r="AX59" s="48">
        <v>0</v>
      </c>
      <c r="AY59" s="54">
        <v>0</v>
      </c>
      <c r="AZ59" s="54">
        <v>0</v>
      </c>
      <c r="BA59" s="116" t="str">
        <f t="shared" si="16"/>
        <v xml:space="preserve"> -</v>
      </c>
      <c r="BB59" s="277" t="str">
        <f t="shared" si="17"/>
        <v xml:space="preserve"> -</v>
      </c>
      <c r="BC59" s="49">
        <v>0</v>
      </c>
      <c r="BD59" s="54">
        <v>0</v>
      </c>
      <c r="BE59" s="54">
        <v>0</v>
      </c>
      <c r="BF59" s="116" t="str">
        <f t="shared" si="18"/>
        <v xml:space="preserve"> -</v>
      </c>
      <c r="BG59" s="277" t="str">
        <f t="shared" si="19"/>
        <v xml:space="preserve"> -</v>
      </c>
      <c r="BH59" s="240">
        <f t="shared" si="20"/>
        <v>0</v>
      </c>
      <c r="BI59" s="236">
        <f t="shared" si="21"/>
        <v>0</v>
      </c>
      <c r="BJ59" s="236">
        <f t="shared" si="22"/>
        <v>0</v>
      </c>
      <c r="BK59" s="381" t="str">
        <f t="shared" si="23"/>
        <v xml:space="preserve"> -</v>
      </c>
      <c r="BL59" s="277" t="str">
        <f t="shared" si="24"/>
        <v xml:space="preserve"> -</v>
      </c>
      <c r="BM59" s="451" t="s">
        <v>1467</v>
      </c>
      <c r="BN59" s="93" t="s">
        <v>1919</v>
      </c>
      <c r="BO59" s="96" t="s">
        <v>1957</v>
      </c>
    </row>
    <row r="60" spans="2:67" ht="30" customHeight="1" thickBot="1">
      <c r="B60" s="649"/>
      <c r="C60" s="646"/>
      <c r="D60" s="649"/>
      <c r="E60" s="645"/>
      <c r="F60" s="687" t="s">
        <v>913</v>
      </c>
      <c r="G60" s="594">
        <v>0.2</v>
      </c>
      <c r="H60" s="594">
        <v>0.25</v>
      </c>
      <c r="I60" s="592">
        <f t="shared" ref="I60" si="39">+H60-G60</f>
        <v>4.9999999999999989E-2</v>
      </c>
      <c r="J60" s="625"/>
      <c r="K60" s="617"/>
      <c r="L60" s="26" t="s">
        <v>900</v>
      </c>
      <c r="M60" s="109" t="s">
        <v>1219</v>
      </c>
      <c r="N60" s="26" t="s">
        <v>1928</v>
      </c>
      <c r="O60" s="62">
        <v>0</v>
      </c>
      <c r="P60" s="102">
        <v>0.1</v>
      </c>
      <c r="Q60" s="102">
        <v>0</v>
      </c>
      <c r="R60" s="318">
        <f t="shared" si="25"/>
        <v>0</v>
      </c>
      <c r="S60" s="102">
        <v>0</v>
      </c>
      <c r="T60" s="318">
        <f t="shared" si="26"/>
        <v>0</v>
      </c>
      <c r="U60" s="102">
        <v>0</v>
      </c>
      <c r="V60" s="319">
        <f t="shared" si="27"/>
        <v>0</v>
      </c>
      <c r="W60" s="137">
        <v>0.1</v>
      </c>
      <c r="X60" s="320">
        <f t="shared" si="28"/>
        <v>1</v>
      </c>
      <c r="Y60" s="232">
        <v>0</v>
      </c>
      <c r="Z60" s="102">
        <v>0</v>
      </c>
      <c r="AA60" s="102">
        <v>0</v>
      </c>
      <c r="AB60" s="67">
        <v>0</v>
      </c>
      <c r="AC60" s="245" t="str">
        <f t="shared" si="1"/>
        <v xml:space="preserve"> -</v>
      </c>
      <c r="AD60" s="340" t="str">
        <f t="shared" si="2"/>
        <v xml:space="preserve"> -</v>
      </c>
      <c r="AE60" s="246" t="str">
        <f t="shared" si="3"/>
        <v xml:space="preserve"> -</v>
      </c>
      <c r="AF60" s="340" t="str">
        <f t="shared" si="4"/>
        <v xml:space="preserve"> -</v>
      </c>
      <c r="AG60" s="246" t="str">
        <f t="shared" si="5"/>
        <v xml:space="preserve"> -</v>
      </c>
      <c r="AH60" s="340" t="str">
        <f t="shared" si="6"/>
        <v xml:space="preserve"> -</v>
      </c>
      <c r="AI60" s="246">
        <f t="shared" si="7"/>
        <v>0</v>
      </c>
      <c r="AJ60" s="340">
        <f t="shared" si="8"/>
        <v>0</v>
      </c>
      <c r="AK60" s="504">
        <f t="shared" si="9"/>
        <v>0</v>
      </c>
      <c r="AL60" s="499">
        <f t="shared" si="10"/>
        <v>0</v>
      </c>
      <c r="AM60" s="494">
        <f t="shared" si="11"/>
        <v>0</v>
      </c>
      <c r="AN60" s="56">
        <v>0</v>
      </c>
      <c r="AO60" s="86">
        <v>0</v>
      </c>
      <c r="AP60" s="86">
        <v>0</v>
      </c>
      <c r="AQ60" s="137" t="str">
        <f t="shared" si="12"/>
        <v xml:space="preserve"> -</v>
      </c>
      <c r="AR60" s="284" t="str">
        <f t="shared" si="13"/>
        <v xml:space="preserve"> -</v>
      </c>
      <c r="AS60" s="56">
        <v>0</v>
      </c>
      <c r="AT60" s="86">
        <v>0</v>
      </c>
      <c r="AU60" s="86">
        <v>0</v>
      </c>
      <c r="AV60" s="137" t="str">
        <f t="shared" si="14"/>
        <v xml:space="preserve"> -</v>
      </c>
      <c r="AW60" s="284" t="str">
        <f t="shared" si="15"/>
        <v xml:space="preserve"> -</v>
      </c>
      <c r="AX60" s="56">
        <v>0</v>
      </c>
      <c r="AY60" s="86">
        <v>0</v>
      </c>
      <c r="AZ60" s="86">
        <v>0</v>
      </c>
      <c r="BA60" s="137" t="str">
        <f t="shared" si="16"/>
        <v xml:space="preserve"> -</v>
      </c>
      <c r="BB60" s="284" t="str">
        <f t="shared" si="17"/>
        <v xml:space="preserve"> -</v>
      </c>
      <c r="BC60" s="57">
        <v>0</v>
      </c>
      <c r="BD60" s="86">
        <v>0</v>
      </c>
      <c r="BE60" s="86">
        <v>0</v>
      </c>
      <c r="BF60" s="137" t="str">
        <f t="shared" si="18"/>
        <v xml:space="preserve"> -</v>
      </c>
      <c r="BG60" s="284" t="str">
        <f t="shared" si="19"/>
        <v xml:space="preserve"> -</v>
      </c>
      <c r="BH60" s="241">
        <f t="shared" si="20"/>
        <v>0</v>
      </c>
      <c r="BI60" s="242">
        <f t="shared" si="21"/>
        <v>0</v>
      </c>
      <c r="BJ60" s="242">
        <f t="shared" si="22"/>
        <v>0</v>
      </c>
      <c r="BK60" s="382" t="str">
        <f t="shared" si="23"/>
        <v xml:space="preserve"> -</v>
      </c>
      <c r="BL60" s="284" t="str">
        <f t="shared" si="24"/>
        <v xml:space="preserve"> -</v>
      </c>
      <c r="BM60" s="452" t="s">
        <v>1342</v>
      </c>
      <c r="BN60" s="99" t="s">
        <v>1561</v>
      </c>
      <c r="BO60" s="100" t="s">
        <v>1957</v>
      </c>
    </row>
    <row r="61" spans="2:67" ht="30" customHeight="1">
      <c r="B61" s="649"/>
      <c r="C61" s="646"/>
      <c r="D61" s="649"/>
      <c r="E61" s="645"/>
      <c r="F61" s="687"/>
      <c r="G61" s="594"/>
      <c r="H61" s="594"/>
      <c r="I61" s="592"/>
      <c r="J61" s="624">
        <f>+RESUMEN!J145</f>
        <v>0.24990538194444445</v>
      </c>
      <c r="K61" s="616" t="s">
        <v>917</v>
      </c>
      <c r="L61" s="22" t="s">
        <v>901</v>
      </c>
      <c r="M61" s="128">
        <v>2210666</v>
      </c>
      <c r="N61" s="22" t="s">
        <v>1929</v>
      </c>
      <c r="O61" s="33">
        <v>4257</v>
      </c>
      <c r="P61" s="84">
        <v>36000</v>
      </c>
      <c r="Q61" s="84">
        <v>0</v>
      </c>
      <c r="R61" s="307">
        <f t="shared" si="25"/>
        <v>0</v>
      </c>
      <c r="S61" s="84">
        <v>12000</v>
      </c>
      <c r="T61" s="307">
        <f t="shared" si="26"/>
        <v>0.33333333333333331</v>
      </c>
      <c r="U61" s="84">
        <v>12000</v>
      </c>
      <c r="V61" s="309">
        <f t="shared" si="27"/>
        <v>0.33333333333333331</v>
      </c>
      <c r="W61" s="40">
        <v>12000</v>
      </c>
      <c r="X61" s="316">
        <f t="shared" si="28"/>
        <v>0.33333333333333331</v>
      </c>
      <c r="Y61" s="46">
        <v>0</v>
      </c>
      <c r="Z61" s="84">
        <v>419</v>
      </c>
      <c r="AA61" s="84">
        <v>0</v>
      </c>
      <c r="AB61" s="63">
        <v>0</v>
      </c>
      <c r="AC61" s="243" t="str">
        <f t="shared" si="1"/>
        <v xml:space="preserve"> -</v>
      </c>
      <c r="AD61" s="336" t="str">
        <f t="shared" si="2"/>
        <v xml:space="preserve"> -</v>
      </c>
      <c r="AE61" s="244">
        <f t="shared" si="3"/>
        <v>3.4916666666666665E-2</v>
      </c>
      <c r="AF61" s="336">
        <f t="shared" si="4"/>
        <v>3.4916666666666665E-2</v>
      </c>
      <c r="AG61" s="244">
        <f t="shared" si="5"/>
        <v>0</v>
      </c>
      <c r="AH61" s="336">
        <f t="shared" si="6"/>
        <v>0</v>
      </c>
      <c r="AI61" s="244">
        <f t="shared" si="7"/>
        <v>0</v>
      </c>
      <c r="AJ61" s="336">
        <f t="shared" si="8"/>
        <v>0</v>
      </c>
      <c r="AK61" s="502">
        <f t="shared" si="9"/>
        <v>1.163888888888889E-2</v>
      </c>
      <c r="AL61" s="497">
        <f t="shared" si="10"/>
        <v>1.163888888888889E-2</v>
      </c>
      <c r="AM61" s="492">
        <f t="shared" si="11"/>
        <v>1.163888888888889E-2</v>
      </c>
      <c r="AN61" s="46">
        <v>0</v>
      </c>
      <c r="AO61" s="84">
        <v>0</v>
      </c>
      <c r="AP61" s="84">
        <v>0</v>
      </c>
      <c r="AQ61" s="135" t="str">
        <f t="shared" si="12"/>
        <v xml:space="preserve"> -</v>
      </c>
      <c r="AR61" s="283" t="str">
        <f t="shared" si="13"/>
        <v xml:space="preserve"> -</v>
      </c>
      <c r="AS61" s="46">
        <v>8696669</v>
      </c>
      <c r="AT61" s="84">
        <v>778660</v>
      </c>
      <c r="AU61" s="84">
        <v>0</v>
      </c>
      <c r="AV61" s="135">
        <f t="shared" si="14"/>
        <v>8.9535430174472547E-2</v>
      </c>
      <c r="AW61" s="283" t="str">
        <f t="shared" si="15"/>
        <v xml:space="preserve"> -</v>
      </c>
      <c r="AX61" s="46">
        <v>18640000</v>
      </c>
      <c r="AY61" s="84">
        <v>0</v>
      </c>
      <c r="AZ61" s="84">
        <v>0</v>
      </c>
      <c r="BA61" s="135">
        <f t="shared" si="16"/>
        <v>0</v>
      </c>
      <c r="BB61" s="283" t="str">
        <f t="shared" si="17"/>
        <v xml:space="preserve"> -</v>
      </c>
      <c r="BC61" s="47">
        <v>19624000</v>
      </c>
      <c r="BD61" s="84">
        <v>0</v>
      </c>
      <c r="BE61" s="84">
        <v>0</v>
      </c>
      <c r="BF61" s="135">
        <f t="shared" si="18"/>
        <v>0</v>
      </c>
      <c r="BG61" s="283" t="str">
        <f t="shared" si="19"/>
        <v xml:space="preserve"> -</v>
      </c>
      <c r="BH61" s="238">
        <f t="shared" si="20"/>
        <v>46960669</v>
      </c>
      <c r="BI61" s="239">
        <f t="shared" si="21"/>
        <v>778660</v>
      </c>
      <c r="BJ61" s="239">
        <f t="shared" si="22"/>
        <v>0</v>
      </c>
      <c r="BK61" s="380">
        <f t="shared" si="23"/>
        <v>1.6581109608979377E-2</v>
      </c>
      <c r="BL61" s="283" t="str">
        <f t="shared" si="24"/>
        <v xml:space="preserve"> -</v>
      </c>
      <c r="BM61" s="450" t="s">
        <v>1888</v>
      </c>
      <c r="BN61" s="92" t="s">
        <v>1919</v>
      </c>
      <c r="BO61" s="95" t="s">
        <v>1957</v>
      </c>
    </row>
    <row r="62" spans="2:67" ht="30" customHeight="1">
      <c r="B62" s="649"/>
      <c r="C62" s="646"/>
      <c r="D62" s="649"/>
      <c r="E62" s="645"/>
      <c r="F62" s="687"/>
      <c r="G62" s="594"/>
      <c r="H62" s="594"/>
      <c r="I62" s="592"/>
      <c r="J62" s="622"/>
      <c r="K62" s="614"/>
      <c r="L62" s="110" t="s">
        <v>902</v>
      </c>
      <c r="M62" s="122">
        <v>2210666</v>
      </c>
      <c r="N62" s="110" t="s">
        <v>1930</v>
      </c>
      <c r="O62" s="34">
        <v>4500</v>
      </c>
      <c r="P62" s="54">
        <v>1000</v>
      </c>
      <c r="Q62" s="54">
        <v>200</v>
      </c>
      <c r="R62" s="308">
        <f t="shared" si="25"/>
        <v>0.2</v>
      </c>
      <c r="S62" s="54">
        <v>200</v>
      </c>
      <c r="T62" s="308">
        <f t="shared" si="26"/>
        <v>0.2</v>
      </c>
      <c r="U62" s="54">
        <v>300</v>
      </c>
      <c r="V62" s="310">
        <f t="shared" si="27"/>
        <v>0.3</v>
      </c>
      <c r="W62" s="41">
        <v>300</v>
      </c>
      <c r="X62" s="317">
        <f t="shared" si="28"/>
        <v>0.3</v>
      </c>
      <c r="Y62" s="48">
        <v>0</v>
      </c>
      <c r="Z62" s="54">
        <v>425</v>
      </c>
      <c r="AA62" s="54">
        <v>0</v>
      </c>
      <c r="AB62" s="43">
        <v>0</v>
      </c>
      <c r="AC62" s="247">
        <f t="shared" si="1"/>
        <v>0</v>
      </c>
      <c r="AD62" s="337">
        <f t="shared" si="2"/>
        <v>0</v>
      </c>
      <c r="AE62" s="248">
        <f t="shared" si="3"/>
        <v>2.125</v>
      </c>
      <c r="AF62" s="337">
        <f t="shared" si="4"/>
        <v>1</v>
      </c>
      <c r="AG62" s="248">
        <f t="shared" si="5"/>
        <v>0</v>
      </c>
      <c r="AH62" s="337">
        <f t="shared" si="6"/>
        <v>0</v>
      </c>
      <c r="AI62" s="248">
        <f t="shared" si="7"/>
        <v>0</v>
      </c>
      <c r="AJ62" s="337">
        <f t="shared" si="8"/>
        <v>0</v>
      </c>
      <c r="AK62" s="503">
        <f t="shared" si="9"/>
        <v>0.42499999999999999</v>
      </c>
      <c r="AL62" s="498">
        <f t="shared" si="10"/>
        <v>0.42499999999999999</v>
      </c>
      <c r="AM62" s="493">
        <f t="shared" si="11"/>
        <v>0.42499999999999999</v>
      </c>
      <c r="AN62" s="48">
        <v>16657142</v>
      </c>
      <c r="AO62" s="54">
        <v>0</v>
      </c>
      <c r="AP62" s="54">
        <v>0</v>
      </c>
      <c r="AQ62" s="116">
        <f t="shared" si="12"/>
        <v>0</v>
      </c>
      <c r="AR62" s="277" t="str">
        <f t="shared" si="13"/>
        <v xml:space="preserve"> -</v>
      </c>
      <c r="AS62" s="48">
        <v>6802214</v>
      </c>
      <c r="AT62" s="54">
        <v>6802214</v>
      </c>
      <c r="AU62" s="54">
        <v>0</v>
      </c>
      <c r="AV62" s="116">
        <f t="shared" si="14"/>
        <v>1</v>
      </c>
      <c r="AW62" s="277" t="str">
        <f t="shared" si="15"/>
        <v xml:space="preserve"> -</v>
      </c>
      <c r="AX62" s="48">
        <v>2223375</v>
      </c>
      <c r="AY62" s="54">
        <v>0</v>
      </c>
      <c r="AZ62" s="54">
        <v>0</v>
      </c>
      <c r="BA62" s="116">
        <f t="shared" si="16"/>
        <v>0</v>
      </c>
      <c r="BB62" s="277" t="str">
        <f t="shared" si="17"/>
        <v xml:space="preserve"> -</v>
      </c>
      <c r="BC62" s="49">
        <v>2445712</v>
      </c>
      <c r="BD62" s="54">
        <v>0</v>
      </c>
      <c r="BE62" s="54">
        <v>0</v>
      </c>
      <c r="BF62" s="116">
        <f t="shared" si="18"/>
        <v>0</v>
      </c>
      <c r="BG62" s="277" t="str">
        <f t="shared" si="19"/>
        <v xml:space="preserve"> -</v>
      </c>
      <c r="BH62" s="240">
        <f t="shared" si="20"/>
        <v>28128443</v>
      </c>
      <c r="BI62" s="236">
        <f t="shared" si="21"/>
        <v>6802214</v>
      </c>
      <c r="BJ62" s="236">
        <f t="shared" si="22"/>
        <v>0</v>
      </c>
      <c r="BK62" s="381">
        <f t="shared" si="23"/>
        <v>0.24182689386682371</v>
      </c>
      <c r="BL62" s="277" t="str">
        <f t="shared" si="24"/>
        <v xml:space="preserve"> -</v>
      </c>
      <c r="BM62" s="451" t="s">
        <v>1888</v>
      </c>
      <c r="BN62" s="93" t="s">
        <v>1919</v>
      </c>
      <c r="BO62" s="96" t="s">
        <v>1957</v>
      </c>
    </row>
    <row r="63" spans="2:67" ht="30" customHeight="1">
      <c r="B63" s="649"/>
      <c r="C63" s="646"/>
      <c r="D63" s="649"/>
      <c r="E63" s="645"/>
      <c r="F63" s="687" t="s">
        <v>914</v>
      </c>
      <c r="G63" s="594">
        <v>0.9</v>
      </c>
      <c r="H63" s="594">
        <v>0.94</v>
      </c>
      <c r="I63" s="592">
        <f t="shared" ref="I63" si="40">+H63-G63</f>
        <v>3.9999999999999925E-2</v>
      </c>
      <c r="J63" s="622"/>
      <c r="K63" s="614"/>
      <c r="L63" s="110" t="s">
        <v>903</v>
      </c>
      <c r="M63" s="122" t="s">
        <v>1219</v>
      </c>
      <c r="N63" s="110" t="s">
        <v>1931</v>
      </c>
      <c r="O63" s="34">
        <v>0</v>
      </c>
      <c r="P63" s="54">
        <v>1</v>
      </c>
      <c r="Q63" s="54">
        <v>0</v>
      </c>
      <c r="R63" s="308">
        <f t="shared" si="25"/>
        <v>0</v>
      </c>
      <c r="S63" s="54">
        <v>1</v>
      </c>
      <c r="T63" s="308">
        <f t="shared" si="26"/>
        <v>1</v>
      </c>
      <c r="U63" s="54">
        <v>0</v>
      </c>
      <c r="V63" s="310">
        <f t="shared" si="27"/>
        <v>0</v>
      </c>
      <c r="W63" s="41">
        <v>0</v>
      </c>
      <c r="X63" s="317">
        <f t="shared" si="28"/>
        <v>0</v>
      </c>
      <c r="Y63" s="48">
        <v>0</v>
      </c>
      <c r="Z63" s="54">
        <v>0.7</v>
      </c>
      <c r="AA63" s="54">
        <v>0</v>
      </c>
      <c r="AB63" s="43">
        <v>0</v>
      </c>
      <c r="AC63" s="247" t="str">
        <f t="shared" si="1"/>
        <v xml:space="preserve"> -</v>
      </c>
      <c r="AD63" s="337" t="str">
        <f t="shared" si="2"/>
        <v xml:space="preserve"> -</v>
      </c>
      <c r="AE63" s="248">
        <f t="shared" si="3"/>
        <v>0.7</v>
      </c>
      <c r="AF63" s="337">
        <f t="shared" si="4"/>
        <v>0.7</v>
      </c>
      <c r="AG63" s="248" t="str">
        <f t="shared" si="5"/>
        <v xml:space="preserve"> -</v>
      </c>
      <c r="AH63" s="337" t="str">
        <f t="shared" si="6"/>
        <v xml:space="preserve"> -</v>
      </c>
      <c r="AI63" s="248" t="str">
        <f t="shared" si="7"/>
        <v xml:space="preserve"> -</v>
      </c>
      <c r="AJ63" s="337" t="str">
        <f t="shared" si="8"/>
        <v xml:space="preserve"> -</v>
      </c>
      <c r="AK63" s="503">
        <f t="shared" si="9"/>
        <v>0.7</v>
      </c>
      <c r="AL63" s="498">
        <f t="shared" si="10"/>
        <v>0.7</v>
      </c>
      <c r="AM63" s="493">
        <f t="shared" si="11"/>
        <v>0.7</v>
      </c>
      <c r="AN63" s="48">
        <v>0</v>
      </c>
      <c r="AO63" s="54">
        <v>0</v>
      </c>
      <c r="AP63" s="54">
        <v>0</v>
      </c>
      <c r="AQ63" s="116" t="str">
        <f t="shared" si="12"/>
        <v xml:space="preserve"> -</v>
      </c>
      <c r="AR63" s="277" t="str">
        <f t="shared" si="13"/>
        <v xml:space="preserve"> -</v>
      </c>
      <c r="AS63" s="48">
        <v>0</v>
      </c>
      <c r="AT63" s="54">
        <v>0</v>
      </c>
      <c r="AU63" s="54">
        <v>0</v>
      </c>
      <c r="AV63" s="116" t="str">
        <f t="shared" si="14"/>
        <v xml:space="preserve"> -</v>
      </c>
      <c r="AW63" s="277" t="str">
        <f t="shared" si="15"/>
        <v xml:space="preserve"> -</v>
      </c>
      <c r="AX63" s="48">
        <v>0</v>
      </c>
      <c r="AY63" s="54">
        <v>0</v>
      </c>
      <c r="AZ63" s="54">
        <v>0</v>
      </c>
      <c r="BA63" s="116" t="str">
        <f t="shared" si="16"/>
        <v xml:space="preserve"> -</v>
      </c>
      <c r="BB63" s="277" t="str">
        <f t="shared" si="17"/>
        <v xml:space="preserve"> -</v>
      </c>
      <c r="BC63" s="49">
        <v>0</v>
      </c>
      <c r="BD63" s="54">
        <v>0</v>
      </c>
      <c r="BE63" s="54">
        <v>0</v>
      </c>
      <c r="BF63" s="116" t="str">
        <f t="shared" si="18"/>
        <v xml:space="preserve"> -</v>
      </c>
      <c r="BG63" s="277" t="str">
        <f t="shared" si="19"/>
        <v xml:space="preserve"> -</v>
      </c>
      <c r="BH63" s="240">
        <f t="shared" si="20"/>
        <v>0</v>
      </c>
      <c r="BI63" s="236">
        <f t="shared" si="21"/>
        <v>0</v>
      </c>
      <c r="BJ63" s="236">
        <f t="shared" si="22"/>
        <v>0</v>
      </c>
      <c r="BK63" s="381" t="str">
        <f t="shared" si="23"/>
        <v xml:space="preserve"> -</v>
      </c>
      <c r="BL63" s="277" t="str">
        <f t="shared" si="24"/>
        <v xml:space="preserve"> -</v>
      </c>
      <c r="BM63" s="451" t="s">
        <v>1888</v>
      </c>
      <c r="BN63" s="93" t="s">
        <v>1919</v>
      </c>
      <c r="BO63" s="96" t="s">
        <v>1955</v>
      </c>
    </row>
    <row r="64" spans="2:67" ht="30" customHeight="1">
      <c r="B64" s="649"/>
      <c r="C64" s="646"/>
      <c r="D64" s="649"/>
      <c r="E64" s="645"/>
      <c r="F64" s="687"/>
      <c r="G64" s="594"/>
      <c r="H64" s="594"/>
      <c r="I64" s="592"/>
      <c r="J64" s="622"/>
      <c r="K64" s="614"/>
      <c r="L64" s="110" t="s">
        <v>904</v>
      </c>
      <c r="M64" s="122">
        <v>2210666</v>
      </c>
      <c r="N64" s="110" t="s">
        <v>1932</v>
      </c>
      <c r="O64" s="34">
        <v>110</v>
      </c>
      <c r="P64" s="54">
        <v>50</v>
      </c>
      <c r="Q64" s="54">
        <v>0</v>
      </c>
      <c r="R64" s="308">
        <f t="shared" si="25"/>
        <v>0</v>
      </c>
      <c r="S64" s="54">
        <v>15</v>
      </c>
      <c r="T64" s="308">
        <f t="shared" si="26"/>
        <v>0.3</v>
      </c>
      <c r="U64" s="54">
        <v>15</v>
      </c>
      <c r="V64" s="310">
        <f t="shared" si="27"/>
        <v>0.3</v>
      </c>
      <c r="W64" s="41">
        <v>20</v>
      </c>
      <c r="X64" s="317">
        <f t="shared" si="28"/>
        <v>0.4</v>
      </c>
      <c r="Y64" s="48">
        <v>0</v>
      </c>
      <c r="Z64" s="54">
        <v>3</v>
      </c>
      <c r="AA64" s="54">
        <v>0</v>
      </c>
      <c r="AB64" s="43">
        <v>0</v>
      </c>
      <c r="AC64" s="247" t="str">
        <f t="shared" si="1"/>
        <v xml:space="preserve"> -</v>
      </c>
      <c r="AD64" s="337" t="str">
        <f t="shared" si="2"/>
        <v xml:space="preserve"> -</v>
      </c>
      <c r="AE64" s="248">
        <f t="shared" si="3"/>
        <v>0.2</v>
      </c>
      <c r="AF64" s="337">
        <f t="shared" si="4"/>
        <v>0.2</v>
      </c>
      <c r="AG64" s="248">
        <f t="shared" si="5"/>
        <v>0</v>
      </c>
      <c r="AH64" s="337">
        <f t="shared" si="6"/>
        <v>0</v>
      </c>
      <c r="AI64" s="248">
        <f t="shared" si="7"/>
        <v>0</v>
      </c>
      <c r="AJ64" s="337">
        <f t="shared" si="8"/>
        <v>0</v>
      </c>
      <c r="AK64" s="503">
        <f t="shared" si="9"/>
        <v>0.06</v>
      </c>
      <c r="AL64" s="498">
        <f t="shared" si="10"/>
        <v>0.06</v>
      </c>
      <c r="AM64" s="493">
        <f t="shared" si="11"/>
        <v>0.06</v>
      </c>
      <c r="AN64" s="48">
        <v>100000</v>
      </c>
      <c r="AO64" s="54">
        <v>0</v>
      </c>
      <c r="AP64" s="54">
        <v>0</v>
      </c>
      <c r="AQ64" s="116">
        <f t="shared" si="12"/>
        <v>0</v>
      </c>
      <c r="AR64" s="277" t="str">
        <f t="shared" si="13"/>
        <v xml:space="preserve"> -</v>
      </c>
      <c r="AS64" s="48">
        <v>100000</v>
      </c>
      <c r="AT64" s="54">
        <v>291050</v>
      </c>
      <c r="AU64" s="54">
        <v>0</v>
      </c>
      <c r="AV64" s="116">
        <f t="shared" si="14"/>
        <v>2.9104999999999999</v>
      </c>
      <c r="AW64" s="277" t="str">
        <f t="shared" si="15"/>
        <v xml:space="preserve"> -</v>
      </c>
      <c r="AX64" s="48">
        <v>363000</v>
      </c>
      <c r="AY64" s="54">
        <v>0</v>
      </c>
      <c r="AZ64" s="54">
        <v>0</v>
      </c>
      <c r="BA64" s="116">
        <f t="shared" si="16"/>
        <v>0</v>
      </c>
      <c r="BB64" s="277" t="str">
        <f t="shared" si="17"/>
        <v xml:space="preserve"> -</v>
      </c>
      <c r="BC64" s="49">
        <v>532400</v>
      </c>
      <c r="BD64" s="54">
        <v>0</v>
      </c>
      <c r="BE64" s="54">
        <v>0</v>
      </c>
      <c r="BF64" s="116">
        <f t="shared" si="18"/>
        <v>0</v>
      </c>
      <c r="BG64" s="277" t="str">
        <f t="shared" si="19"/>
        <v xml:space="preserve"> -</v>
      </c>
      <c r="BH64" s="240">
        <f t="shared" si="20"/>
        <v>1095400</v>
      </c>
      <c r="BI64" s="236">
        <f t="shared" si="21"/>
        <v>291050</v>
      </c>
      <c r="BJ64" s="236">
        <f t="shared" si="22"/>
        <v>0</v>
      </c>
      <c r="BK64" s="381">
        <f t="shared" si="23"/>
        <v>0.26570202665692899</v>
      </c>
      <c r="BL64" s="277" t="str">
        <f t="shared" si="24"/>
        <v xml:space="preserve"> -</v>
      </c>
      <c r="BM64" s="451" t="s">
        <v>1342</v>
      </c>
      <c r="BN64" s="93" t="s">
        <v>1919</v>
      </c>
      <c r="BO64" s="96" t="s">
        <v>1957</v>
      </c>
    </row>
    <row r="65" spans="2:67" ht="30" customHeight="1">
      <c r="B65" s="649"/>
      <c r="C65" s="646"/>
      <c r="D65" s="649"/>
      <c r="E65" s="645"/>
      <c r="F65" s="687"/>
      <c r="G65" s="594"/>
      <c r="H65" s="594"/>
      <c r="I65" s="592"/>
      <c r="J65" s="622"/>
      <c r="K65" s="614"/>
      <c r="L65" s="110" t="s">
        <v>905</v>
      </c>
      <c r="M65" s="122">
        <v>0</v>
      </c>
      <c r="N65" s="110" t="s">
        <v>1933</v>
      </c>
      <c r="O65" s="34">
        <v>0</v>
      </c>
      <c r="P65" s="54">
        <v>1</v>
      </c>
      <c r="Q65" s="54">
        <v>0</v>
      </c>
      <c r="R65" s="308">
        <f t="shared" si="25"/>
        <v>0</v>
      </c>
      <c r="S65" s="54">
        <v>1</v>
      </c>
      <c r="T65" s="308">
        <f t="shared" si="26"/>
        <v>1</v>
      </c>
      <c r="U65" s="54">
        <v>0</v>
      </c>
      <c r="V65" s="310">
        <f t="shared" si="27"/>
        <v>0</v>
      </c>
      <c r="W65" s="41">
        <v>0</v>
      </c>
      <c r="X65" s="317">
        <f t="shared" si="28"/>
        <v>0</v>
      </c>
      <c r="Y65" s="48">
        <v>0</v>
      </c>
      <c r="Z65" s="54">
        <v>0</v>
      </c>
      <c r="AA65" s="54">
        <v>0</v>
      </c>
      <c r="AB65" s="43">
        <v>0</v>
      </c>
      <c r="AC65" s="247" t="str">
        <f t="shared" si="1"/>
        <v xml:space="preserve"> -</v>
      </c>
      <c r="AD65" s="337" t="str">
        <f t="shared" si="2"/>
        <v xml:space="preserve"> -</v>
      </c>
      <c r="AE65" s="248">
        <f t="shared" si="3"/>
        <v>0</v>
      </c>
      <c r="AF65" s="337">
        <f t="shared" si="4"/>
        <v>0</v>
      </c>
      <c r="AG65" s="248" t="str">
        <f t="shared" si="5"/>
        <v xml:space="preserve"> -</v>
      </c>
      <c r="AH65" s="337" t="str">
        <f t="shared" si="6"/>
        <v xml:space="preserve"> -</v>
      </c>
      <c r="AI65" s="248" t="str">
        <f t="shared" si="7"/>
        <v xml:space="preserve"> -</v>
      </c>
      <c r="AJ65" s="337" t="str">
        <f t="shared" si="8"/>
        <v xml:space="preserve"> -</v>
      </c>
      <c r="AK65" s="503">
        <f t="shared" si="9"/>
        <v>0</v>
      </c>
      <c r="AL65" s="498">
        <f t="shared" si="10"/>
        <v>0</v>
      </c>
      <c r="AM65" s="493">
        <f t="shared" si="11"/>
        <v>0</v>
      </c>
      <c r="AN65" s="48">
        <v>0</v>
      </c>
      <c r="AO65" s="54">
        <v>0</v>
      </c>
      <c r="AP65" s="54">
        <v>0</v>
      </c>
      <c r="AQ65" s="116" t="str">
        <f t="shared" si="12"/>
        <v xml:space="preserve"> -</v>
      </c>
      <c r="AR65" s="277" t="str">
        <f t="shared" si="13"/>
        <v xml:space="preserve"> -</v>
      </c>
      <c r="AS65" s="48">
        <v>0</v>
      </c>
      <c r="AT65" s="54">
        <v>0</v>
      </c>
      <c r="AU65" s="54">
        <v>0</v>
      </c>
      <c r="AV65" s="116" t="str">
        <f t="shared" si="14"/>
        <v xml:space="preserve"> -</v>
      </c>
      <c r="AW65" s="277" t="str">
        <f t="shared" si="15"/>
        <v xml:space="preserve"> -</v>
      </c>
      <c r="AX65" s="48">
        <v>0</v>
      </c>
      <c r="AY65" s="54">
        <v>0</v>
      </c>
      <c r="AZ65" s="54">
        <v>0</v>
      </c>
      <c r="BA65" s="116" t="str">
        <f t="shared" si="16"/>
        <v xml:space="preserve"> -</v>
      </c>
      <c r="BB65" s="277" t="str">
        <f t="shared" si="17"/>
        <v xml:space="preserve"> -</v>
      </c>
      <c r="BC65" s="49">
        <v>0</v>
      </c>
      <c r="BD65" s="54">
        <v>0</v>
      </c>
      <c r="BE65" s="54">
        <v>0</v>
      </c>
      <c r="BF65" s="116" t="str">
        <f t="shared" si="18"/>
        <v xml:space="preserve"> -</v>
      </c>
      <c r="BG65" s="277" t="str">
        <f t="shared" si="19"/>
        <v xml:space="preserve"> -</v>
      </c>
      <c r="BH65" s="240">
        <f t="shared" si="20"/>
        <v>0</v>
      </c>
      <c r="BI65" s="236">
        <f t="shared" si="21"/>
        <v>0</v>
      </c>
      <c r="BJ65" s="236">
        <f t="shared" si="22"/>
        <v>0</v>
      </c>
      <c r="BK65" s="381" t="str">
        <f t="shared" si="23"/>
        <v xml:space="preserve"> -</v>
      </c>
      <c r="BL65" s="277" t="str">
        <f t="shared" si="24"/>
        <v xml:space="preserve"> -</v>
      </c>
      <c r="BM65" s="451" t="s">
        <v>1888</v>
      </c>
      <c r="BN65" s="93" t="s">
        <v>1919</v>
      </c>
      <c r="BO65" s="96" t="s">
        <v>1957</v>
      </c>
    </row>
    <row r="66" spans="2:67" ht="30" customHeight="1">
      <c r="B66" s="649"/>
      <c r="C66" s="646"/>
      <c r="D66" s="649"/>
      <c r="E66" s="645"/>
      <c r="F66" s="687" t="s">
        <v>915</v>
      </c>
      <c r="G66" s="594">
        <v>0.5</v>
      </c>
      <c r="H66" s="594">
        <v>0.55000000000000004</v>
      </c>
      <c r="I66" s="592">
        <f t="shared" ref="I66" si="41">+H66-G66</f>
        <v>5.0000000000000044E-2</v>
      </c>
      <c r="J66" s="622"/>
      <c r="K66" s="614"/>
      <c r="L66" s="110" t="s">
        <v>906</v>
      </c>
      <c r="M66" s="122">
        <v>2210666</v>
      </c>
      <c r="N66" s="110" t="s">
        <v>1934</v>
      </c>
      <c r="O66" s="34">
        <v>20</v>
      </c>
      <c r="P66" s="54">
        <v>20</v>
      </c>
      <c r="Q66" s="54">
        <v>0</v>
      </c>
      <c r="R66" s="308">
        <f t="shared" si="25"/>
        <v>0</v>
      </c>
      <c r="S66" s="54">
        <v>8</v>
      </c>
      <c r="T66" s="308">
        <f t="shared" si="26"/>
        <v>0.4</v>
      </c>
      <c r="U66" s="54">
        <v>5</v>
      </c>
      <c r="V66" s="310">
        <f t="shared" si="27"/>
        <v>0.25</v>
      </c>
      <c r="W66" s="41">
        <v>7</v>
      </c>
      <c r="X66" s="317">
        <f t="shared" si="28"/>
        <v>0.35</v>
      </c>
      <c r="Y66" s="48">
        <v>0</v>
      </c>
      <c r="Z66" s="54">
        <v>6</v>
      </c>
      <c r="AA66" s="54">
        <v>0</v>
      </c>
      <c r="AB66" s="43">
        <v>0</v>
      </c>
      <c r="AC66" s="247" t="str">
        <f t="shared" si="1"/>
        <v xml:space="preserve"> -</v>
      </c>
      <c r="AD66" s="337" t="str">
        <f t="shared" si="2"/>
        <v xml:space="preserve"> -</v>
      </c>
      <c r="AE66" s="248">
        <f t="shared" si="3"/>
        <v>0.75</v>
      </c>
      <c r="AF66" s="337">
        <f t="shared" si="4"/>
        <v>0.75</v>
      </c>
      <c r="AG66" s="248">
        <f t="shared" si="5"/>
        <v>0</v>
      </c>
      <c r="AH66" s="337">
        <f t="shared" si="6"/>
        <v>0</v>
      </c>
      <c r="AI66" s="248">
        <f t="shared" si="7"/>
        <v>0</v>
      </c>
      <c r="AJ66" s="337">
        <f t="shared" si="8"/>
        <v>0</v>
      </c>
      <c r="AK66" s="503">
        <f t="shared" si="9"/>
        <v>0.3</v>
      </c>
      <c r="AL66" s="498">
        <f t="shared" si="10"/>
        <v>0.3</v>
      </c>
      <c r="AM66" s="493">
        <f t="shared" si="11"/>
        <v>0.3</v>
      </c>
      <c r="AN66" s="48">
        <v>900000</v>
      </c>
      <c r="AO66" s="54">
        <v>0</v>
      </c>
      <c r="AP66" s="54">
        <v>0</v>
      </c>
      <c r="AQ66" s="116">
        <f t="shared" si="12"/>
        <v>0</v>
      </c>
      <c r="AR66" s="277" t="str">
        <f t="shared" si="13"/>
        <v xml:space="preserve"> -</v>
      </c>
      <c r="AS66" s="48">
        <v>3000000</v>
      </c>
      <c r="AT66" s="54">
        <v>570486</v>
      </c>
      <c r="AU66" s="54">
        <v>0</v>
      </c>
      <c r="AV66" s="116">
        <f t="shared" si="14"/>
        <v>0.190162</v>
      </c>
      <c r="AW66" s="277" t="str">
        <f t="shared" si="15"/>
        <v xml:space="preserve"> -</v>
      </c>
      <c r="AX66" s="48">
        <v>1500000</v>
      </c>
      <c r="AY66" s="54">
        <v>0</v>
      </c>
      <c r="AZ66" s="54">
        <v>0</v>
      </c>
      <c r="BA66" s="116">
        <f t="shared" si="16"/>
        <v>0</v>
      </c>
      <c r="BB66" s="277" t="str">
        <f t="shared" si="17"/>
        <v xml:space="preserve"> -</v>
      </c>
      <c r="BC66" s="49">
        <v>2100000</v>
      </c>
      <c r="BD66" s="54">
        <v>0</v>
      </c>
      <c r="BE66" s="54">
        <v>0</v>
      </c>
      <c r="BF66" s="116">
        <f t="shared" si="18"/>
        <v>0</v>
      </c>
      <c r="BG66" s="277" t="str">
        <f t="shared" si="19"/>
        <v xml:space="preserve"> -</v>
      </c>
      <c r="BH66" s="240">
        <f t="shared" si="20"/>
        <v>7500000</v>
      </c>
      <c r="BI66" s="236">
        <f t="shared" si="21"/>
        <v>570486</v>
      </c>
      <c r="BJ66" s="236">
        <f t="shared" si="22"/>
        <v>0</v>
      </c>
      <c r="BK66" s="381">
        <f t="shared" si="23"/>
        <v>7.6064800000000002E-2</v>
      </c>
      <c r="BL66" s="277" t="str">
        <f t="shared" si="24"/>
        <v xml:space="preserve"> -</v>
      </c>
      <c r="BM66" s="451" t="s">
        <v>1888</v>
      </c>
      <c r="BN66" s="93" t="s">
        <v>1919</v>
      </c>
      <c r="BO66" s="96" t="s">
        <v>1957</v>
      </c>
    </row>
    <row r="67" spans="2:67" ht="30" customHeight="1">
      <c r="B67" s="649"/>
      <c r="C67" s="646"/>
      <c r="D67" s="649"/>
      <c r="E67" s="645"/>
      <c r="F67" s="687"/>
      <c r="G67" s="594"/>
      <c r="H67" s="594"/>
      <c r="I67" s="592"/>
      <c r="J67" s="622"/>
      <c r="K67" s="614"/>
      <c r="L67" s="110" t="s">
        <v>907</v>
      </c>
      <c r="M67" s="122">
        <v>2210666</v>
      </c>
      <c r="N67" s="110" t="s">
        <v>1935</v>
      </c>
      <c r="O67" s="37">
        <v>1</v>
      </c>
      <c r="P67" s="79">
        <v>1</v>
      </c>
      <c r="Q67" s="79">
        <v>1</v>
      </c>
      <c r="R67" s="308">
        <v>0.25</v>
      </c>
      <c r="S67" s="79">
        <v>1</v>
      </c>
      <c r="T67" s="308">
        <v>0.25</v>
      </c>
      <c r="U67" s="79">
        <v>1</v>
      </c>
      <c r="V67" s="310">
        <v>0.25</v>
      </c>
      <c r="W67" s="116">
        <v>1</v>
      </c>
      <c r="X67" s="317">
        <v>0.25</v>
      </c>
      <c r="Y67" s="233">
        <v>0</v>
      </c>
      <c r="Z67" s="79">
        <v>0</v>
      </c>
      <c r="AA67" s="79">
        <v>0</v>
      </c>
      <c r="AB67" s="65">
        <v>0</v>
      </c>
      <c r="AC67" s="247">
        <f t="shared" si="1"/>
        <v>0</v>
      </c>
      <c r="AD67" s="337">
        <f t="shared" si="2"/>
        <v>0</v>
      </c>
      <c r="AE67" s="248">
        <f t="shared" si="3"/>
        <v>0</v>
      </c>
      <c r="AF67" s="337">
        <f t="shared" si="4"/>
        <v>0</v>
      </c>
      <c r="AG67" s="248">
        <f t="shared" si="5"/>
        <v>0</v>
      </c>
      <c r="AH67" s="337">
        <f t="shared" si="6"/>
        <v>0</v>
      </c>
      <c r="AI67" s="248">
        <f t="shared" si="7"/>
        <v>0</v>
      </c>
      <c r="AJ67" s="337">
        <f t="shared" si="8"/>
        <v>0</v>
      </c>
      <c r="AK67" s="503">
        <f t="shared" ref="AK67:AK68" si="42">+AVERAGE(Y67:AB67)/P67</f>
        <v>0</v>
      </c>
      <c r="AL67" s="498">
        <f t="shared" si="10"/>
        <v>0</v>
      </c>
      <c r="AM67" s="493">
        <f t="shared" si="11"/>
        <v>0</v>
      </c>
      <c r="AN67" s="48">
        <v>7400000</v>
      </c>
      <c r="AO67" s="54">
        <v>0</v>
      </c>
      <c r="AP67" s="54">
        <v>0</v>
      </c>
      <c r="AQ67" s="116">
        <f t="shared" si="12"/>
        <v>0</v>
      </c>
      <c r="AR67" s="277" t="str">
        <f t="shared" si="13"/>
        <v xml:space="preserve"> -</v>
      </c>
      <c r="AS67" s="48">
        <v>500000</v>
      </c>
      <c r="AT67" s="54">
        <v>0</v>
      </c>
      <c r="AU67" s="54">
        <v>0</v>
      </c>
      <c r="AV67" s="116">
        <f t="shared" si="14"/>
        <v>0</v>
      </c>
      <c r="AW67" s="277" t="str">
        <f t="shared" si="15"/>
        <v xml:space="preserve"> -</v>
      </c>
      <c r="AX67" s="48">
        <v>2500000</v>
      </c>
      <c r="AY67" s="54">
        <v>0</v>
      </c>
      <c r="AZ67" s="54">
        <v>0</v>
      </c>
      <c r="BA67" s="116">
        <f t="shared" si="16"/>
        <v>0</v>
      </c>
      <c r="BB67" s="277" t="str">
        <f t="shared" si="17"/>
        <v xml:space="preserve"> -</v>
      </c>
      <c r="BC67" s="49">
        <v>2500000</v>
      </c>
      <c r="BD67" s="54">
        <v>0</v>
      </c>
      <c r="BE67" s="54">
        <v>0</v>
      </c>
      <c r="BF67" s="116">
        <f t="shared" si="18"/>
        <v>0</v>
      </c>
      <c r="BG67" s="277" t="str">
        <f t="shared" si="19"/>
        <v xml:space="preserve"> -</v>
      </c>
      <c r="BH67" s="240">
        <f t="shared" si="20"/>
        <v>12900000</v>
      </c>
      <c r="BI67" s="236">
        <f t="shared" si="21"/>
        <v>0</v>
      </c>
      <c r="BJ67" s="236">
        <f t="shared" si="22"/>
        <v>0</v>
      </c>
      <c r="BK67" s="381">
        <f t="shared" si="23"/>
        <v>0</v>
      </c>
      <c r="BL67" s="277" t="str">
        <f t="shared" si="24"/>
        <v xml:space="preserve"> -</v>
      </c>
      <c r="BM67" s="451" t="s">
        <v>1888</v>
      </c>
      <c r="BN67" s="93" t="s">
        <v>1919</v>
      </c>
      <c r="BO67" s="96" t="s">
        <v>1957</v>
      </c>
    </row>
    <row r="68" spans="2:67" ht="30" customHeight="1" thickBot="1">
      <c r="B68" s="649"/>
      <c r="C68" s="646"/>
      <c r="D68" s="650"/>
      <c r="E68" s="689"/>
      <c r="F68" s="688"/>
      <c r="G68" s="595"/>
      <c r="H68" s="595"/>
      <c r="I68" s="592"/>
      <c r="J68" s="625"/>
      <c r="K68" s="617"/>
      <c r="L68" s="114" t="s">
        <v>908</v>
      </c>
      <c r="M68" s="109">
        <v>2210666</v>
      </c>
      <c r="N68" s="114" t="s">
        <v>1936</v>
      </c>
      <c r="O68" s="62">
        <v>0.96</v>
      </c>
      <c r="P68" s="102">
        <v>0.96</v>
      </c>
      <c r="Q68" s="102">
        <v>0.96</v>
      </c>
      <c r="R68" s="318">
        <v>0.25</v>
      </c>
      <c r="S68" s="102">
        <v>0.96</v>
      </c>
      <c r="T68" s="318">
        <v>0.25</v>
      </c>
      <c r="U68" s="102">
        <v>0.96</v>
      </c>
      <c r="V68" s="319">
        <v>0.25</v>
      </c>
      <c r="W68" s="137">
        <v>0.96</v>
      </c>
      <c r="X68" s="320">
        <v>0.25</v>
      </c>
      <c r="Y68" s="232">
        <v>0.98</v>
      </c>
      <c r="Z68" s="102">
        <v>0.95</v>
      </c>
      <c r="AA68" s="102">
        <v>0</v>
      </c>
      <c r="AB68" s="67">
        <v>0</v>
      </c>
      <c r="AC68" s="245">
        <f t="shared" si="1"/>
        <v>1.0208333333333333</v>
      </c>
      <c r="AD68" s="340">
        <f t="shared" si="2"/>
        <v>1</v>
      </c>
      <c r="AE68" s="246">
        <f t="shared" si="3"/>
        <v>0.98958333333333337</v>
      </c>
      <c r="AF68" s="340">
        <f t="shared" si="4"/>
        <v>0.98958333333333337</v>
      </c>
      <c r="AG68" s="246">
        <f t="shared" si="5"/>
        <v>0</v>
      </c>
      <c r="AH68" s="340">
        <f t="shared" si="6"/>
        <v>0</v>
      </c>
      <c r="AI68" s="246">
        <f t="shared" si="7"/>
        <v>0</v>
      </c>
      <c r="AJ68" s="340">
        <f t="shared" si="8"/>
        <v>0</v>
      </c>
      <c r="AK68" s="504">
        <f t="shared" si="42"/>
        <v>0.50260416666666663</v>
      </c>
      <c r="AL68" s="499">
        <f t="shared" si="10"/>
        <v>0.50260416666666663</v>
      </c>
      <c r="AM68" s="494">
        <f t="shared" si="11"/>
        <v>0.50260416666666663</v>
      </c>
      <c r="AN68" s="56">
        <v>19975000</v>
      </c>
      <c r="AO68" s="86">
        <v>17227921</v>
      </c>
      <c r="AP68" s="86">
        <v>0</v>
      </c>
      <c r="AQ68" s="137">
        <f t="shared" si="12"/>
        <v>0.86247414267834799</v>
      </c>
      <c r="AR68" s="284" t="str">
        <f t="shared" si="13"/>
        <v xml:space="preserve"> -</v>
      </c>
      <c r="AS68" s="56">
        <v>20680000</v>
      </c>
      <c r="AT68" s="86">
        <v>3067999</v>
      </c>
      <c r="AU68" s="86">
        <v>0</v>
      </c>
      <c r="AV68" s="137">
        <f t="shared" si="14"/>
        <v>0.14835585106382979</v>
      </c>
      <c r="AW68" s="284" t="str">
        <f t="shared" si="15"/>
        <v xml:space="preserve"> -</v>
      </c>
      <c r="AX68" s="56">
        <v>16293000</v>
      </c>
      <c r="AY68" s="86">
        <v>0</v>
      </c>
      <c r="AZ68" s="86">
        <v>0</v>
      </c>
      <c r="BA68" s="137">
        <f t="shared" si="16"/>
        <v>0</v>
      </c>
      <c r="BB68" s="284" t="str">
        <f t="shared" si="17"/>
        <v xml:space="preserve"> -</v>
      </c>
      <c r="BC68" s="57">
        <v>14477000</v>
      </c>
      <c r="BD68" s="86">
        <v>0</v>
      </c>
      <c r="BE68" s="86">
        <v>0</v>
      </c>
      <c r="BF68" s="137">
        <f t="shared" si="18"/>
        <v>0</v>
      </c>
      <c r="BG68" s="284" t="str">
        <f t="shared" si="19"/>
        <v xml:space="preserve"> -</v>
      </c>
      <c r="BH68" s="241">
        <f t="shared" si="20"/>
        <v>71425000</v>
      </c>
      <c r="BI68" s="242">
        <f t="shared" si="21"/>
        <v>20295920</v>
      </c>
      <c r="BJ68" s="242">
        <f t="shared" si="22"/>
        <v>0</v>
      </c>
      <c r="BK68" s="382">
        <f t="shared" si="23"/>
        <v>0.2841570878543927</v>
      </c>
      <c r="BL68" s="284" t="str">
        <f t="shared" si="24"/>
        <v xml:space="preserve"> -</v>
      </c>
      <c r="BM68" s="453" t="s">
        <v>1888</v>
      </c>
      <c r="BN68" s="94" t="s">
        <v>1919</v>
      </c>
      <c r="BO68" s="97" t="s">
        <v>1957</v>
      </c>
    </row>
    <row r="69" spans="2:67" ht="15" customHeight="1" thickBot="1">
      <c r="B69" s="649"/>
      <c r="C69" s="646"/>
      <c r="D69" s="170"/>
      <c r="E69" s="11"/>
      <c r="F69" s="12"/>
      <c r="G69" s="10"/>
      <c r="H69" s="10"/>
      <c r="I69" s="478"/>
      <c r="J69" s="75"/>
      <c r="K69" s="74"/>
      <c r="L69" s="76"/>
      <c r="M69" s="74"/>
      <c r="N69" s="76"/>
      <c r="O69" s="75"/>
      <c r="P69" s="226">
        <v>0</v>
      </c>
      <c r="Q69" s="226">
        <v>0</v>
      </c>
      <c r="R69" s="261">
        <f>+AVERAGE(R51:R68)</f>
        <v>6.3888888888888884E-2</v>
      </c>
      <c r="S69" s="226">
        <v>0</v>
      </c>
      <c r="T69" s="261">
        <f t="shared" ref="T69:X69" si="43">+AVERAGE(T51:T68)</f>
        <v>0.22613001632723209</v>
      </c>
      <c r="U69" s="226">
        <v>0</v>
      </c>
      <c r="V69" s="261">
        <f t="shared" si="43"/>
        <v>0.33816168256423468</v>
      </c>
      <c r="W69" s="226">
        <v>0</v>
      </c>
      <c r="X69" s="261">
        <f t="shared" si="43"/>
        <v>0.37181941221964421</v>
      </c>
      <c r="Y69" s="226"/>
      <c r="Z69" s="226"/>
      <c r="AA69" s="226"/>
      <c r="AB69" s="226"/>
      <c r="AC69" s="74"/>
      <c r="AD69" s="417">
        <f t="shared" ref="AD69:AJ69" si="44">+AVERAGE(AD51:AD68)</f>
        <v>0.6</v>
      </c>
      <c r="AE69" s="417"/>
      <c r="AF69" s="417">
        <f t="shared" si="44"/>
        <v>0.36745</v>
      </c>
      <c r="AG69" s="417"/>
      <c r="AH69" s="417">
        <f t="shared" si="44"/>
        <v>0</v>
      </c>
      <c r="AI69" s="417"/>
      <c r="AJ69" s="417">
        <f t="shared" si="44"/>
        <v>0</v>
      </c>
      <c r="AK69" s="507"/>
      <c r="AL69" s="417">
        <f>+AVERAGE(AL51:AL68)</f>
        <v>0.13606905864197533</v>
      </c>
      <c r="AM69" s="488"/>
      <c r="AN69" s="77"/>
      <c r="AO69" s="77"/>
      <c r="AP69" s="77"/>
      <c r="AQ69" s="77"/>
      <c r="AR69" s="77"/>
      <c r="AS69" s="77"/>
      <c r="AT69" s="77"/>
      <c r="AU69" s="77"/>
      <c r="AV69" s="77"/>
      <c r="AW69" s="77"/>
      <c r="AX69" s="77"/>
      <c r="AY69" s="77"/>
      <c r="AZ69" s="77"/>
      <c r="BA69" s="77"/>
      <c r="BB69" s="77"/>
      <c r="BC69" s="77"/>
      <c r="BD69" s="77"/>
      <c r="BE69" s="77"/>
      <c r="BF69" s="77"/>
      <c r="BG69" s="77"/>
      <c r="BH69" s="78"/>
      <c r="BI69" s="78"/>
      <c r="BJ69" s="78"/>
      <c r="BK69" s="78"/>
      <c r="BL69" s="78"/>
      <c r="BM69" s="458"/>
      <c r="BN69" s="11"/>
      <c r="BO69" s="15"/>
    </row>
    <row r="70" spans="2:67" ht="30" customHeight="1">
      <c r="B70" s="649"/>
      <c r="C70" s="646"/>
      <c r="D70" s="648">
        <f>+RESUMEN!J146</f>
        <v>2.5428571428571429E-2</v>
      </c>
      <c r="E70" s="644" t="s">
        <v>926</v>
      </c>
      <c r="F70" s="690" t="s">
        <v>925</v>
      </c>
      <c r="G70" s="634">
        <v>260000</v>
      </c>
      <c r="H70" s="634">
        <v>290000</v>
      </c>
      <c r="I70" s="661">
        <f>+H70-G70</f>
        <v>30000</v>
      </c>
      <c r="J70" s="624">
        <f>+RESUMEN!J147</f>
        <v>2.5428571428571429E-2</v>
      </c>
      <c r="K70" s="616" t="s">
        <v>924</v>
      </c>
      <c r="L70" s="111" t="s">
        <v>918</v>
      </c>
      <c r="M70" s="127">
        <v>0</v>
      </c>
      <c r="N70" s="111" t="s">
        <v>1937</v>
      </c>
      <c r="O70" s="33">
        <v>0</v>
      </c>
      <c r="P70" s="84">
        <v>1</v>
      </c>
      <c r="Q70" s="84">
        <v>0</v>
      </c>
      <c r="R70" s="307">
        <f t="shared" si="25"/>
        <v>0</v>
      </c>
      <c r="S70" s="84">
        <v>0</v>
      </c>
      <c r="T70" s="307">
        <v>0.33</v>
      </c>
      <c r="U70" s="84">
        <v>1</v>
      </c>
      <c r="V70" s="309">
        <v>0.33</v>
      </c>
      <c r="W70" s="40">
        <v>1</v>
      </c>
      <c r="X70" s="316">
        <v>0.34</v>
      </c>
      <c r="Y70" s="46">
        <v>0</v>
      </c>
      <c r="Z70" s="84">
        <v>0</v>
      </c>
      <c r="AA70" s="84">
        <v>0</v>
      </c>
      <c r="AB70" s="63">
        <v>0</v>
      </c>
      <c r="AC70" s="243" t="str">
        <f t="shared" si="1"/>
        <v xml:space="preserve"> -</v>
      </c>
      <c r="AD70" s="336" t="str">
        <f t="shared" si="2"/>
        <v xml:space="preserve"> -</v>
      </c>
      <c r="AE70" s="244" t="str">
        <f t="shared" si="3"/>
        <v xml:space="preserve"> -</v>
      </c>
      <c r="AF70" s="336" t="str">
        <f t="shared" si="4"/>
        <v xml:space="preserve"> -</v>
      </c>
      <c r="AG70" s="244">
        <f t="shared" si="5"/>
        <v>0</v>
      </c>
      <c r="AH70" s="336">
        <f t="shared" si="6"/>
        <v>0</v>
      </c>
      <c r="AI70" s="244">
        <f t="shared" si="7"/>
        <v>0</v>
      </c>
      <c r="AJ70" s="336">
        <f t="shared" si="8"/>
        <v>0</v>
      </c>
      <c r="AK70" s="502">
        <f t="shared" si="9"/>
        <v>0</v>
      </c>
      <c r="AL70" s="497">
        <f t="shared" si="10"/>
        <v>0</v>
      </c>
      <c r="AM70" s="492">
        <f t="shared" si="11"/>
        <v>0</v>
      </c>
      <c r="AN70" s="46">
        <v>0</v>
      </c>
      <c r="AO70" s="84">
        <v>0</v>
      </c>
      <c r="AP70" s="84">
        <v>0</v>
      </c>
      <c r="AQ70" s="135" t="str">
        <f t="shared" si="12"/>
        <v xml:space="preserve"> -</v>
      </c>
      <c r="AR70" s="283" t="str">
        <f t="shared" si="13"/>
        <v xml:space="preserve"> -</v>
      </c>
      <c r="AS70" s="46">
        <v>0</v>
      </c>
      <c r="AT70" s="84">
        <v>0</v>
      </c>
      <c r="AU70" s="84">
        <v>0</v>
      </c>
      <c r="AV70" s="135" t="str">
        <f t="shared" si="14"/>
        <v xml:space="preserve"> -</v>
      </c>
      <c r="AW70" s="283" t="str">
        <f t="shared" si="15"/>
        <v xml:space="preserve"> -</v>
      </c>
      <c r="AX70" s="46">
        <v>80000</v>
      </c>
      <c r="AY70" s="84">
        <v>0</v>
      </c>
      <c r="AZ70" s="84">
        <v>0</v>
      </c>
      <c r="BA70" s="135">
        <f t="shared" si="16"/>
        <v>0</v>
      </c>
      <c r="BB70" s="283" t="str">
        <f t="shared" si="17"/>
        <v xml:space="preserve"> -</v>
      </c>
      <c r="BC70" s="47">
        <v>80000</v>
      </c>
      <c r="BD70" s="84">
        <v>0</v>
      </c>
      <c r="BE70" s="84">
        <v>0</v>
      </c>
      <c r="BF70" s="135">
        <f t="shared" si="18"/>
        <v>0</v>
      </c>
      <c r="BG70" s="283" t="str">
        <f t="shared" si="19"/>
        <v xml:space="preserve"> -</v>
      </c>
      <c r="BH70" s="238">
        <f t="shared" si="20"/>
        <v>160000</v>
      </c>
      <c r="BI70" s="239">
        <f t="shared" si="21"/>
        <v>0</v>
      </c>
      <c r="BJ70" s="239">
        <f t="shared" si="22"/>
        <v>0</v>
      </c>
      <c r="BK70" s="380">
        <f t="shared" si="23"/>
        <v>0</v>
      </c>
      <c r="BL70" s="283" t="str">
        <f t="shared" si="24"/>
        <v xml:space="preserve"> -</v>
      </c>
      <c r="BM70" s="450" t="s">
        <v>1258</v>
      </c>
      <c r="BN70" s="92" t="s">
        <v>1938</v>
      </c>
      <c r="BO70" s="95" t="s">
        <v>2063</v>
      </c>
    </row>
    <row r="71" spans="2:67" ht="30" customHeight="1">
      <c r="B71" s="649"/>
      <c r="C71" s="646"/>
      <c r="D71" s="649"/>
      <c r="E71" s="645"/>
      <c r="F71" s="687"/>
      <c r="G71" s="591"/>
      <c r="H71" s="591"/>
      <c r="I71" s="589"/>
      <c r="J71" s="622"/>
      <c r="K71" s="614"/>
      <c r="L71" s="110" t="s">
        <v>919</v>
      </c>
      <c r="M71" s="122">
        <v>0</v>
      </c>
      <c r="N71" s="110" t="s">
        <v>1939</v>
      </c>
      <c r="O71" s="34">
        <v>0</v>
      </c>
      <c r="P71" s="54">
        <v>4</v>
      </c>
      <c r="Q71" s="54">
        <v>0</v>
      </c>
      <c r="R71" s="308">
        <f t="shared" si="25"/>
        <v>0</v>
      </c>
      <c r="S71" s="54">
        <v>1</v>
      </c>
      <c r="T71" s="308">
        <f t="shared" si="26"/>
        <v>0.25</v>
      </c>
      <c r="U71" s="54">
        <v>1</v>
      </c>
      <c r="V71" s="310">
        <f t="shared" si="27"/>
        <v>0.25</v>
      </c>
      <c r="W71" s="41">
        <v>2</v>
      </c>
      <c r="X71" s="317">
        <f t="shared" si="28"/>
        <v>0.5</v>
      </c>
      <c r="Y71" s="48">
        <v>0</v>
      </c>
      <c r="Z71" s="54">
        <v>0.1</v>
      </c>
      <c r="AA71" s="54">
        <v>0</v>
      </c>
      <c r="AB71" s="43">
        <v>0</v>
      </c>
      <c r="AC71" s="247" t="str">
        <f t="shared" si="1"/>
        <v xml:space="preserve"> -</v>
      </c>
      <c r="AD71" s="337" t="str">
        <f t="shared" si="2"/>
        <v xml:space="preserve"> -</v>
      </c>
      <c r="AE71" s="248">
        <f t="shared" si="3"/>
        <v>0.1</v>
      </c>
      <c r="AF71" s="337">
        <f t="shared" si="4"/>
        <v>0.1</v>
      </c>
      <c r="AG71" s="248">
        <f t="shared" si="5"/>
        <v>0</v>
      </c>
      <c r="AH71" s="337">
        <f t="shared" si="6"/>
        <v>0</v>
      </c>
      <c r="AI71" s="248">
        <f t="shared" si="7"/>
        <v>0</v>
      </c>
      <c r="AJ71" s="337">
        <f t="shared" si="8"/>
        <v>0</v>
      </c>
      <c r="AK71" s="503">
        <f t="shared" si="9"/>
        <v>2.5000000000000001E-2</v>
      </c>
      <c r="AL71" s="498">
        <f t="shared" si="10"/>
        <v>2.5000000000000001E-2</v>
      </c>
      <c r="AM71" s="493">
        <f t="shared" si="11"/>
        <v>2.5000000000000001E-2</v>
      </c>
      <c r="AN71" s="48">
        <v>0</v>
      </c>
      <c r="AO71" s="54">
        <v>0</v>
      </c>
      <c r="AP71" s="54">
        <v>0</v>
      </c>
      <c r="AQ71" s="116" t="str">
        <f t="shared" si="12"/>
        <v xml:space="preserve"> -</v>
      </c>
      <c r="AR71" s="277" t="str">
        <f t="shared" si="13"/>
        <v xml:space="preserve"> -</v>
      </c>
      <c r="AS71" s="48">
        <v>0</v>
      </c>
      <c r="AT71" s="54">
        <v>0</v>
      </c>
      <c r="AU71" s="54">
        <v>0</v>
      </c>
      <c r="AV71" s="116" t="str">
        <f t="shared" si="14"/>
        <v xml:space="preserve"> -</v>
      </c>
      <c r="AW71" s="277" t="str">
        <f t="shared" si="15"/>
        <v xml:space="preserve"> -</v>
      </c>
      <c r="AX71" s="48">
        <v>133000</v>
      </c>
      <c r="AY71" s="54">
        <v>0</v>
      </c>
      <c r="AZ71" s="54">
        <v>0</v>
      </c>
      <c r="BA71" s="116">
        <f t="shared" si="16"/>
        <v>0</v>
      </c>
      <c r="BB71" s="277" t="str">
        <f t="shared" si="17"/>
        <v xml:space="preserve"> -</v>
      </c>
      <c r="BC71" s="49">
        <v>133000</v>
      </c>
      <c r="BD71" s="54">
        <v>0</v>
      </c>
      <c r="BE71" s="54">
        <v>0</v>
      </c>
      <c r="BF71" s="116">
        <f t="shared" si="18"/>
        <v>0</v>
      </c>
      <c r="BG71" s="277" t="str">
        <f t="shared" si="19"/>
        <v xml:space="preserve"> -</v>
      </c>
      <c r="BH71" s="240">
        <f t="shared" si="20"/>
        <v>266000</v>
      </c>
      <c r="BI71" s="236">
        <f t="shared" si="21"/>
        <v>0</v>
      </c>
      <c r="BJ71" s="236">
        <f t="shared" si="22"/>
        <v>0</v>
      </c>
      <c r="BK71" s="381">
        <f t="shared" si="23"/>
        <v>0</v>
      </c>
      <c r="BL71" s="277" t="str">
        <f t="shared" si="24"/>
        <v xml:space="preserve"> -</v>
      </c>
      <c r="BM71" s="451" t="s">
        <v>1384</v>
      </c>
      <c r="BN71" s="93" t="s">
        <v>1938</v>
      </c>
      <c r="BO71" s="96" t="s">
        <v>2063</v>
      </c>
    </row>
    <row r="72" spans="2:67" ht="30" customHeight="1">
      <c r="B72" s="649"/>
      <c r="C72" s="646"/>
      <c r="D72" s="649"/>
      <c r="E72" s="645"/>
      <c r="F72" s="687"/>
      <c r="G72" s="591"/>
      <c r="H72" s="591"/>
      <c r="I72" s="589"/>
      <c r="J72" s="622"/>
      <c r="K72" s="614"/>
      <c r="L72" s="110" t="s">
        <v>920</v>
      </c>
      <c r="M72" s="122">
        <v>0</v>
      </c>
      <c r="N72" s="110" t="s">
        <v>1940</v>
      </c>
      <c r="O72" s="34">
        <v>0</v>
      </c>
      <c r="P72" s="54">
        <v>1</v>
      </c>
      <c r="Q72" s="54">
        <v>0</v>
      </c>
      <c r="R72" s="308">
        <f t="shared" si="25"/>
        <v>0</v>
      </c>
      <c r="S72" s="54">
        <v>1</v>
      </c>
      <c r="T72" s="308">
        <f t="shared" si="26"/>
        <v>1</v>
      </c>
      <c r="U72" s="54">
        <v>0</v>
      </c>
      <c r="V72" s="310">
        <f t="shared" si="27"/>
        <v>0</v>
      </c>
      <c r="W72" s="41">
        <v>0</v>
      </c>
      <c r="X72" s="317">
        <f t="shared" si="28"/>
        <v>0</v>
      </c>
      <c r="Y72" s="48">
        <v>0</v>
      </c>
      <c r="Z72" s="54">
        <v>0.15</v>
      </c>
      <c r="AA72" s="54">
        <v>0</v>
      </c>
      <c r="AB72" s="43">
        <v>0</v>
      </c>
      <c r="AC72" s="247" t="str">
        <f t="shared" si="1"/>
        <v xml:space="preserve"> -</v>
      </c>
      <c r="AD72" s="337" t="str">
        <f t="shared" si="2"/>
        <v xml:space="preserve"> -</v>
      </c>
      <c r="AE72" s="248">
        <f t="shared" si="3"/>
        <v>0.15</v>
      </c>
      <c r="AF72" s="337">
        <f t="shared" si="4"/>
        <v>0.15</v>
      </c>
      <c r="AG72" s="248" t="str">
        <f t="shared" si="5"/>
        <v xml:space="preserve"> -</v>
      </c>
      <c r="AH72" s="337" t="str">
        <f t="shared" si="6"/>
        <v xml:space="preserve"> -</v>
      </c>
      <c r="AI72" s="248" t="str">
        <f t="shared" si="7"/>
        <v xml:space="preserve"> -</v>
      </c>
      <c r="AJ72" s="337" t="str">
        <f t="shared" si="8"/>
        <v xml:space="preserve"> -</v>
      </c>
      <c r="AK72" s="503">
        <f t="shared" si="9"/>
        <v>0.15</v>
      </c>
      <c r="AL72" s="498">
        <f t="shared" si="10"/>
        <v>0.15</v>
      </c>
      <c r="AM72" s="493">
        <f t="shared" si="11"/>
        <v>0.15</v>
      </c>
      <c r="AN72" s="48">
        <v>0</v>
      </c>
      <c r="AO72" s="54">
        <v>0</v>
      </c>
      <c r="AP72" s="54">
        <v>0</v>
      </c>
      <c r="AQ72" s="116" t="str">
        <f t="shared" si="12"/>
        <v xml:space="preserve"> -</v>
      </c>
      <c r="AR72" s="277" t="str">
        <f t="shared" si="13"/>
        <v xml:space="preserve"> -</v>
      </c>
      <c r="AS72" s="48">
        <v>0</v>
      </c>
      <c r="AT72" s="54">
        <v>0</v>
      </c>
      <c r="AU72" s="54">
        <v>0</v>
      </c>
      <c r="AV72" s="116" t="str">
        <f t="shared" si="14"/>
        <v xml:space="preserve"> -</v>
      </c>
      <c r="AW72" s="277" t="str">
        <f t="shared" si="15"/>
        <v xml:space="preserve"> -</v>
      </c>
      <c r="AX72" s="48">
        <v>0</v>
      </c>
      <c r="AY72" s="54">
        <v>0</v>
      </c>
      <c r="AZ72" s="54">
        <v>0</v>
      </c>
      <c r="BA72" s="116" t="str">
        <f t="shared" si="16"/>
        <v xml:space="preserve"> -</v>
      </c>
      <c r="BB72" s="277" t="str">
        <f t="shared" si="17"/>
        <v xml:space="preserve"> -</v>
      </c>
      <c r="BC72" s="49">
        <v>0</v>
      </c>
      <c r="BD72" s="54">
        <v>0</v>
      </c>
      <c r="BE72" s="54">
        <v>0</v>
      </c>
      <c r="BF72" s="116" t="str">
        <f t="shared" si="18"/>
        <v xml:space="preserve"> -</v>
      </c>
      <c r="BG72" s="277" t="str">
        <f t="shared" si="19"/>
        <v xml:space="preserve"> -</v>
      </c>
      <c r="BH72" s="240">
        <f t="shared" si="20"/>
        <v>0</v>
      </c>
      <c r="BI72" s="236">
        <f t="shared" si="21"/>
        <v>0</v>
      </c>
      <c r="BJ72" s="236">
        <f t="shared" si="22"/>
        <v>0</v>
      </c>
      <c r="BK72" s="381" t="str">
        <f t="shared" si="23"/>
        <v xml:space="preserve"> -</v>
      </c>
      <c r="BL72" s="277" t="str">
        <f t="shared" si="24"/>
        <v xml:space="preserve"> -</v>
      </c>
      <c r="BM72" s="451" t="s">
        <v>1223</v>
      </c>
      <c r="BN72" s="93" t="s">
        <v>1938</v>
      </c>
      <c r="BO72" s="96" t="s">
        <v>2063</v>
      </c>
    </row>
    <row r="73" spans="2:67" ht="30" customHeight="1">
      <c r="B73" s="649"/>
      <c r="C73" s="646"/>
      <c r="D73" s="649"/>
      <c r="E73" s="645"/>
      <c r="F73" s="687"/>
      <c r="G73" s="591"/>
      <c r="H73" s="591"/>
      <c r="I73" s="589"/>
      <c r="J73" s="622"/>
      <c r="K73" s="614"/>
      <c r="L73" s="110" t="s">
        <v>921</v>
      </c>
      <c r="M73" s="122">
        <v>0</v>
      </c>
      <c r="N73" s="110" t="s">
        <v>1941</v>
      </c>
      <c r="O73" s="72">
        <v>0</v>
      </c>
      <c r="P73" s="82">
        <v>1</v>
      </c>
      <c r="Q73" s="82">
        <v>0</v>
      </c>
      <c r="R73" s="308">
        <f t="shared" si="25"/>
        <v>0</v>
      </c>
      <c r="S73" s="82">
        <v>1</v>
      </c>
      <c r="T73" s="308">
        <f t="shared" si="26"/>
        <v>1</v>
      </c>
      <c r="U73" s="82">
        <v>0</v>
      </c>
      <c r="V73" s="310">
        <f t="shared" si="27"/>
        <v>0</v>
      </c>
      <c r="W73" s="228">
        <v>0</v>
      </c>
      <c r="X73" s="317">
        <f t="shared" si="28"/>
        <v>0</v>
      </c>
      <c r="Y73" s="234">
        <v>0</v>
      </c>
      <c r="Z73" s="82">
        <v>0</v>
      </c>
      <c r="AA73" s="82">
        <v>0</v>
      </c>
      <c r="AB73" s="73">
        <v>0</v>
      </c>
      <c r="AC73" s="247" t="str">
        <f t="shared" si="1"/>
        <v xml:space="preserve"> -</v>
      </c>
      <c r="AD73" s="337" t="str">
        <f t="shared" si="2"/>
        <v xml:space="preserve"> -</v>
      </c>
      <c r="AE73" s="248">
        <f t="shared" si="3"/>
        <v>0</v>
      </c>
      <c r="AF73" s="337">
        <f t="shared" si="4"/>
        <v>0</v>
      </c>
      <c r="AG73" s="248" t="str">
        <f t="shared" si="5"/>
        <v xml:space="preserve"> -</v>
      </c>
      <c r="AH73" s="337" t="str">
        <f t="shared" si="6"/>
        <v xml:space="preserve"> -</v>
      </c>
      <c r="AI73" s="248" t="str">
        <f t="shared" si="7"/>
        <v xml:space="preserve"> -</v>
      </c>
      <c r="AJ73" s="337" t="str">
        <f t="shared" si="8"/>
        <v xml:space="preserve"> -</v>
      </c>
      <c r="AK73" s="503">
        <f t="shared" si="9"/>
        <v>0</v>
      </c>
      <c r="AL73" s="498">
        <f t="shared" si="10"/>
        <v>0</v>
      </c>
      <c r="AM73" s="493">
        <f t="shared" si="11"/>
        <v>0</v>
      </c>
      <c r="AN73" s="48">
        <v>0</v>
      </c>
      <c r="AO73" s="54">
        <v>0</v>
      </c>
      <c r="AP73" s="54">
        <v>0</v>
      </c>
      <c r="AQ73" s="116" t="str">
        <f t="shared" si="12"/>
        <v xml:space="preserve"> -</v>
      </c>
      <c r="AR73" s="277" t="str">
        <f t="shared" si="13"/>
        <v xml:space="preserve"> -</v>
      </c>
      <c r="AS73" s="48">
        <v>0</v>
      </c>
      <c r="AT73" s="54">
        <v>0</v>
      </c>
      <c r="AU73" s="54">
        <v>0</v>
      </c>
      <c r="AV73" s="116" t="str">
        <f t="shared" si="14"/>
        <v xml:space="preserve"> -</v>
      </c>
      <c r="AW73" s="277" t="str">
        <f t="shared" si="15"/>
        <v xml:space="preserve"> -</v>
      </c>
      <c r="AX73" s="48">
        <v>0</v>
      </c>
      <c r="AY73" s="54">
        <v>0</v>
      </c>
      <c r="AZ73" s="54">
        <v>0</v>
      </c>
      <c r="BA73" s="116" t="str">
        <f t="shared" si="16"/>
        <v xml:space="preserve"> -</v>
      </c>
      <c r="BB73" s="277" t="str">
        <f t="shared" si="17"/>
        <v xml:space="preserve"> -</v>
      </c>
      <c r="BC73" s="49">
        <v>0</v>
      </c>
      <c r="BD73" s="54">
        <v>0</v>
      </c>
      <c r="BE73" s="54">
        <v>0</v>
      </c>
      <c r="BF73" s="116" t="str">
        <f t="shared" si="18"/>
        <v xml:space="preserve"> -</v>
      </c>
      <c r="BG73" s="277" t="str">
        <f t="shared" si="19"/>
        <v xml:space="preserve"> -</v>
      </c>
      <c r="BH73" s="240">
        <f t="shared" si="20"/>
        <v>0</v>
      </c>
      <c r="BI73" s="236">
        <f t="shared" si="21"/>
        <v>0</v>
      </c>
      <c r="BJ73" s="236">
        <f t="shared" si="22"/>
        <v>0</v>
      </c>
      <c r="BK73" s="381" t="str">
        <f t="shared" si="23"/>
        <v xml:space="preserve"> -</v>
      </c>
      <c r="BL73" s="277" t="str">
        <f t="shared" si="24"/>
        <v xml:space="preserve"> -</v>
      </c>
      <c r="BM73" s="451" t="s">
        <v>1223</v>
      </c>
      <c r="BN73" s="93" t="s">
        <v>1938</v>
      </c>
      <c r="BO73" s="96" t="s">
        <v>2063</v>
      </c>
    </row>
    <row r="74" spans="2:67" ht="30" customHeight="1">
      <c r="B74" s="649"/>
      <c r="C74" s="646"/>
      <c r="D74" s="649"/>
      <c r="E74" s="645"/>
      <c r="F74" s="687"/>
      <c r="G74" s="591"/>
      <c r="H74" s="591"/>
      <c r="I74" s="589"/>
      <c r="J74" s="622"/>
      <c r="K74" s="614"/>
      <c r="L74" s="23" t="s">
        <v>922</v>
      </c>
      <c r="M74" s="123" t="s">
        <v>1219</v>
      </c>
      <c r="N74" s="23" t="s">
        <v>1942</v>
      </c>
      <c r="O74" s="72">
        <v>0</v>
      </c>
      <c r="P74" s="82">
        <v>1</v>
      </c>
      <c r="Q74" s="82">
        <v>0</v>
      </c>
      <c r="R74" s="308">
        <v>0.25</v>
      </c>
      <c r="S74" s="82">
        <v>1</v>
      </c>
      <c r="T74" s="308">
        <v>0.25</v>
      </c>
      <c r="U74" s="82">
        <v>1</v>
      </c>
      <c r="V74" s="310">
        <v>0.25</v>
      </c>
      <c r="W74" s="228">
        <v>1</v>
      </c>
      <c r="X74" s="317">
        <v>0.25</v>
      </c>
      <c r="Y74" s="234">
        <v>0</v>
      </c>
      <c r="Z74" s="82">
        <v>0</v>
      </c>
      <c r="AA74" s="82">
        <v>0</v>
      </c>
      <c r="AB74" s="73">
        <v>0</v>
      </c>
      <c r="AC74" s="247" t="str">
        <f t="shared" si="1"/>
        <v xml:space="preserve"> -</v>
      </c>
      <c r="AD74" s="337" t="str">
        <f t="shared" si="2"/>
        <v xml:space="preserve"> -</v>
      </c>
      <c r="AE74" s="248">
        <f t="shared" si="3"/>
        <v>0</v>
      </c>
      <c r="AF74" s="337">
        <f t="shared" si="4"/>
        <v>0</v>
      </c>
      <c r="AG74" s="248">
        <f t="shared" si="5"/>
        <v>0</v>
      </c>
      <c r="AH74" s="337">
        <f t="shared" si="6"/>
        <v>0</v>
      </c>
      <c r="AI74" s="248">
        <f t="shared" si="7"/>
        <v>0</v>
      </c>
      <c r="AJ74" s="337">
        <f t="shared" si="8"/>
        <v>0</v>
      </c>
      <c r="AK74" s="503">
        <f t="shared" ref="AK74" si="45">+AVERAGE(Y74:AB74)/P74</f>
        <v>0</v>
      </c>
      <c r="AL74" s="498">
        <f t="shared" si="10"/>
        <v>0</v>
      </c>
      <c r="AM74" s="493">
        <f t="shared" si="11"/>
        <v>0</v>
      </c>
      <c r="AN74" s="48">
        <v>0</v>
      </c>
      <c r="AO74" s="54">
        <v>0</v>
      </c>
      <c r="AP74" s="54">
        <v>0</v>
      </c>
      <c r="AQ74" s="116" t="str">
        <f t="shared" si="12"/>
        <v xml:space="preserve"> -</v>
      </c>
      <c r="AR74" s="277" t="str">
        <f t="shared" si="13"/>
        <v xml:space="preserve"> -</v>
      </c>
      <c r="AS74" s="48">
        <v>0</v>
      </c>
      <c r="AT74" s="54">
        <v>0</v>
      </c>
      <c r="AU74" s="54">
        <v>0</v>
      </c>
      <c r="AV74" s="116" t="str">
        <f t="shared" si="14"/>
        <v xml:space="preserve"> -</v>
      </c>
      <c r="AW74" s="277" t="str">
        <f t="shared" si="15"/>
        <v xml:space="preserve"> -</v>
      </c>
      <c r="AX74" s="48">
        <v>0</v>
      </c>
      <c r="AY74" s="54">
        <v>0</v>
      </c>
      <c r="AZ74" s="54">
        <v>0</v>
      </c>
      <c r="BA74" s="116" t="str">
        <f t="shared" si="16"/>
        <v xml:space="preserve"> -</v>
      </c>
      <c r="BB74" s="277" t="str">
        <f t="shared" si="17"/>
        <v xml:space="preserve"> -</v>
      </c>
      <c r="BC74" s="49">
        <v>0</v>
      </c>
      <c r="BD74" s="54">
        <v>0</v>
      </c>
      <c r="BE74" s="54">
        <v>0</v>
      </c>
      <c r="BF74" s="116" t="str">
        <f t="shared" si="18"/>
        <v xml:space="preserve"> -</v>
      </c>
      <c r="BG74" s="277" t="str">
        <f t="shared" si="19"/>
        <v xml:space="preserve"> -</v>
      </c>
      <c r="BH74" s="240">
        <f t="shared" si="20"/>
        <v>0</v>
      </c>
      <c r="BI74" s="236">
        <f t="shared" si="21"/>
        <v>0</v>
      </c>
      <c r="BJ74" s="236">
        <f t="shared" si="22"/>
        <v>0</v>
      </c>
      <c r="BK74" s="381" t="str">
        <f t="shared" si="23"/>
        <v xml:space="preserve"> -</v>
      </c>
      <c r="BL74" s="277" t="str">
        <f t="shared" si="24"/>
        <v xml:space="preserve"> -</v>
      </c>
      <c r="BM74" s="451" t="s">
        <v>1434</v>
      </c>
      <c r="BN74" s="93" t="s">
        <v>1938</v>
      </c>
      <c r="BO74" s="96" t="s">
        <v>2063</v>
      </c>
    </row>
    <row r="75" spans="2:67" ht="30" customHeight="1">
      <c r="B75" s="649"/>
      <c r="C75" s="646"/>
      <c r="D75" s="649"/>
      <c r="E75" s="645"/>
      <c r="F75" s="687"/>
      <c r="G75" s="591"/>
      <c r="H75" s="591"/>
      <c r="I75" s="589"/>
      <c r="J75" s="622"/>
      <c r="K75" s="614"/>
      <c r="L75" s="23" t="s">
        <v>923</v>
      </c>
      <c r="M75" s="123">
        <v>0</v>
      </c>
      <c r="N75" s="23" t="s">
        <v>1943</v>
      </c>
      <c r="O75" s="34">
        <v>9</v>
      </c>
      <c r="P75" s="54">
        <v>50</v>
      </c>
      <c r="Q75" s="54">
        <v>0</v>
      </c>
      <c r="R75" s="308">
        <f t="shared" si="25"/>
        <v>0</v>
      </c>
      <c r="S75" s="54">
        <v>25</v>
      </c>
      <c r="T75" s="308">
        <f t="shared" si="26"/>
        <v>0.5</v>
      </c>
      <c r="U75" s="54">
        <v>25</v>
      </c>
      <c r="V75" s="310">
        <f t="shared" si="27"/>
        <v>0.5</v>
      </c>
      <c r="W75" s="41">
        <v>0</v>
      </c>
      <c r="X75" s="317">
        <f t="shared" si="28"/>
        <v>0</v>
      </c>
      <c r="Y75" s="48">
        <v>0</v>
      </c>
      <c r="Z75" s="54">
        <v>0.15</v>
      </c>
      <c r="AA75" s="54">
        <v>0</v>
      </c>
      <c r="AB75" s="43">
        <v>0</v>
      </c>
      <c r="AC75" s="247" t="str">
        <f t="shared" si="1"/>
        <v xml:space="preserve"> -</v>
      </c>
      <c r="AD75" s="337" t="str">
        <f t="shared" si="2"/>
        <v xml:space="preserve"> -</v>
      </c>
      <c r="AE75" s="248">
        <f t="shared" si="3"/>
        <v>6.0000000000000001E-3</v>
      </c>
      <c r="AF75" s="337">
        <f t="shared" si="4"/>
        <v>6.0000000000000001E-3</v>
      </c>
      <c r="AG75" s="248">
        <f t="shared" si="5"/>
        <v>0</v>
      </c>
      <c r="AH75" s="337">
        <f t="shared" si="6"/>
        <v>0</v>
      </c>
      <c r="AI75" s="248" t="str">
        <f t="shared" si="7"/>
        <v xml:space="preserve"> -</v>
      </c>
      <c r="AJ75" s="337" t="str">
        <f t="shared" si="8"/>
        <v xml:space="preserve"> -</v>
      </c>
      <c r="AK75" s="503">
        <f t="shared" si="9"/>
        <v>3.0000000000000001E-3</v>
      </c>
      <c r="AL75" s="498">
        <f t="shared" si="10"/>
        <v>3.0000000000000001E-3</v>
      </c>
      <c r="AM75" s="493">
        <f t="shared" si="11"/>
        <v>3.0000000000000001E-3</v>
      </c>
      <c r="AN75" s="48">
        <v>0</v>
      </c>
      <c r="AO75" s="54">
        <v>0</v>
      </c>
      <c r="AP75" s="54">
        <v>0</v>
      </c>
      <c r="AQ75" s="116" t="str">
        <f t="shared" si="12"/>
        <v xml:space="preserve"> -</v>
      </c>
      <c r="AR75" s="277" t="str">
        <f t="shared" si="13"/>
        <v xml:space="preserve"> -</v>
      </c>
      <c r="AS75" s="48">
        <v>0</v>
      </c>
      <c r="AT75" s="54">
        <v>0</v>
      </c>
      <c r="AU75" s="54">
        <v>0</v>
      </c>
      <c r="AV75" s="116" t="str">
        <f t="shared" si="14"/>
        <v xml:space="preserve"> -</v>
      </c>
      <c r="AW75" s="277" t="str">
        <f t="shared" si="15"/>
        <v xml:space="preserve"> -</v>
      </c>
      <c r="AX75" s="48">
        <v>2500000</v>
      </c>
      <c r="AY75" s="54">
        <v>0</v>
      </c>
      <c r="AZ75" s="54">
        <v>0</v>
      </c>
      <c r="BA75" s="116">
        <f t="shared" si="16"/>
        <v>0</v>
      </c>
      <c r="BB75" s="277" t="str">
        <f t="shared" si="17"/>
        <v xml:space="preserve"> -</v>
      </c>
      <c r="BC75" s="49">
        <v>0</v>
      </c>
      <c r="BD75" s="54">
        <v>0</v>
      </c>
      <c r="BE75" s="54">
        <v>0</v>
      </c>
      <c r="BF75" s="116" t="str">
        <f t="shared" si="18"/>
        <v xml:space="preserve"> -</v>
      </c>
      <c r="BG75" s="277" t="str">
        <f t="shared" si="19"/>
        <v xml:space="preserve"> -</v>
      </c>
      <c r="BH75" s="240">
        <f t="shared" si="20"/>
        <v>2500000</v>
      </c>
      <c r="BI75" s="236">
        <f t="shared" si="21"/>
        <v>0</v>
      </c>
      <c r="BJ75" s="236">
        <f t="shared" si="22"/>
        <v>0</v>
      </c>
      <c r="BK75" s="381">
        <f t="shared" si="23"/>
        <v>0</v>
      </c>
      <c r="BL75" s="277" t="str">
        <f t="shared" si="24"/>
        <v xml:space="preserve"> -</v>
      </c>
      <c r="BM75" s="451" t="s">
        <v>1342</v>
      </c>
      <c r="BN75" s="93" t="s">
        <v>1938</v>
      </c>
      <c r="BO75" s="96" t="s">
        <v>2063</v>
      </c>
    </row>
    <row r="76" spans="2:67" ht="30" customHeight="1" thickBot="1">
      <c r="B76" s="649"/>
      <c r="C76" s="646"/>
      <c r="D76" s="650"/>
      <c r="E76" s="689"/>
      <c r="F76" s="688"/>
      <c r="G76" s="593"/>
      <c r="H76" s="593"/>
      <c r="I76" s="590"/>
      <c r="J76" s="625"/>
      <c r="K76" s="617"/>
      <c r="L76" s="26" t="s">
        <v>929</v>
      </c>
      <c r="M76" s="131" t="s">
        <v>1219</v>
      </c>
      <c r="N76" s="26" t="s">
        <v>1944</v>
      </c>
      <c r="O76" s="39">
        <v>0</v>
      </c>
      <c r="P76" s="86">
        <v>1</v>
      </c>
      <c r="Q76" s="86">
        <v>0</v>
      </c>
      <c r="R76" s="318">
        <f t="shared" si="25"/>
        <v>0</v>
      </c>
      <c r="S76" s="86">
        <v>0</v>
      </c>
      <c r="T76" s="318">
        <f t="shared" si="26"/>
        <v>0</v>
      </c>
      <c r="U76" s="86">
        <v>1</v>
      </c>
      <c r="V76" s="319">
        <f t="shared" si="27"/>
        <v>1</v>
      </c>
      <c r="W76" s="45">
        <v>0</v>
      </c>
      <c r="X76" s="320">
        <f t="shared" si="28"/>
        <v>0</v>
      </c>
      <c r="Y76" s="56">
        <v>0</v>
      </c>
      <c r="Z76" s="86">
        <v>0</v>
      </c>
      <c r="AA76" s="86">
        <v>0</v>
      </c>
      <c r="AB76" s="64">
        <v>0</v>
      </c>
      <c r="AC76" s="245" t="str">
        <f t="shared" ref="AC76" si="46">IF(Q76=0," -",Y76/Q76)</f>
        <v xml:space="preserve"> -</v>
      </c>
      <c r="AD76" s="340" t="str">
        <f t="shared" ref="AD76" si="47">IF(Q76=0," -",IF(AC76&gt;100%,100%,AC76))</f>
        <v xml:space="preserve"> -</v>
      </c>
      <c r="AE76" s="246" t="str">
        <f t="shared" ref="AE76" si="48">IF(S76=0," -",Z76/S76)</f>
        <v xml:space="preserve"> -</v>
      </c>
      <c r="AF76" s="340" t="str">
        <f t="shared" ref="AF76" si="49">IF(S76=0," -",IF(AE76&gt;100%,100%,AE76))</f>
        <v xml:space="preserve"> -</v>
      </c>
      <c r="AG76" s="246">
        <f t="shared" ref="AG76" si="50">IF(U76=0," -",AA76/U76)</f>
        <v>0</v>
      </c>
      <c r="AH76" s="340">
        <f t="shared" ref="AH76" si="51">IF(U76=0," -",IF(AG76&gt;100%,100%,AG76))</f>
        <v>0</v>
      </c>
      <c r="AI76" s="246" t="str">
        <f t="shared" ref="AI76" si="52">IF(W76=0," -",AB76/W76)</f>
        <v xml:space="preserve"> -</v>
      </c>
      <c r="AJ76" s="340" t="str">
        <f t="shared" ref="AJ76" si="53">IF(W76=0," -",IF(AI76&gt;100%,100%,AI76))</f>
        <v xml:space="preserve"> -</v>
      </c>
      <c r="AK76" s="504">
        <f t="shared" ref="AK76" si="54">+SUM(Y76:AB76)/P76</f>
        <v>0</v>
      </c>
      <c r="AL76" s="499">
        <f t="shared" ref="AL76" si="55">+IF(AK76&gt;100%,100%,AK76)</f>
        <v>0</v>
      </c>
      <c r="AM76" s="494">
        <f t="shared" ref="AM76" si="56">+AL76</f>
        <v>0</v>
      </c>
      <c r="AN76" s="56">
        <v>0</v>
      </c>
      <c r="AO76" s="86">
        <v>0</v>
      </c>
      <c r="AP76" s="86">
        <v>0</v>
      </c>
      <c r="AQ76" s="137" t="str">
        <f t="shared" si="12"/>
        <v xml:space="preserve"> -</v>
      </c>
      <c r="AR76" s="284" t="str">
        <f t="shared" si="13"/>
        <v xml:space="preserve"> -</v>
      </c>
      <c r="AS76" s="56">
        <v>0</v>
      </c>
      <c r="AT76" s="86">
        <v>0</v>
      </c>
      <c r="AU76" s="86">
        <v>0</v>
      </c>
      <c r="AV76" s="137" t="str">
        <f t="shared" si="14"/>
        <v xml:space="preserve"> -</v>
      </c>
      <c r="AW76" s="284" t="str">
        <f t="shared" si="15"/>
        <v xml:space="preserve"> -</v>
      </c>
      <c r="AX76" s="56">
        <v>0</v>
      </c>
      <c r="AY76" s="86">
        <v>0</v>
      </c>
      <c r="AZ76" s="86">
        <v>0</v>
      </c>
      <c r="BA76" s="137" t="str">
        <f t="shared" si="16"/>
        <v xml:space="preserve"> -</v>
      </c>
      <c r="BB76" s="284" t="str">
        <f t="shared" si="17"/>
        <v xml:space="preserve"> -</v>
      </c>
      <c r="BC76" s="57">
        <v>0</v>
      </c>
      <c r="BD76" s="86">
        <v>0</v>
      </c>
      <c r="BE76" s="86">
        <v>0</v>
      </c>
      <c r="BF76" s="137" t="str">
        <f t="shared" si="18"/>
        <v xml:space="preserve"> -</v>
      </c>
      <c r="BG76" s="284" t="str">
        <f t="shared" si="19"/>
        <v xml:space="preserve"> -</v>
      </c>
      <c r="BH76" s="241">
        <f t="shared" si="20"/>
        <v>0</v>
      </c>
      <c r="BI76" s="242">
        <f t="shared" si="21"/>
        <v>0</v>
      </c>
      <c r="BJ76" s="242">
        <f t="shared" si="22"/>
        <v>0</v>
      </c>
      <c r="BK76" s="382" t="str">
        <f t="shared" si="23"/>
        <v xml:space="preserve"> -</v>
      </c>
      <c r="BL76" s="284" t="str">
        <f t="shared" si="24"/>
        <v xml:space="preserve"> -</v>
      </c>
      <c r="BM76" s="453" t="s">
        <v>1384</v>
      </c>
      <c r="BN76" s="94" t="s">
        <v>1938</v>
      </c>
      <c r="BO76" s="97" t="s">
        <v>2063</v>
      </c>
    </row>
    <row r="77" spans="2:67" ht="16" customHeight="1" thickBot="1">
      <c r="B77" s="650"/>
      <c r="C77" s="647"/>
      <c r="D77" s="11"/>
      <c r="E77" s="11"/>
      <c r="F77" s="30"/>
      <c r="G77" s="29"/>
      <c r="H77" s="29"/>
      <c r="I77" s="29"/>
      <c r="J77" s="29"/>
      <c r="K77" s="29"/>
      <c r="L77" s="30"/>
      <c r="M77" s="29"/>
      <c r="N77" s="30"/>
      <c r="O77" s="29"/>
      <c r="P77" s="29"/>
      <c r="Q77" s="29"/>
      <c r="R77" s="335">
        <f>+AVERAGE(R70:R76)</f>
        <v>3.5714285714285712E-2</v>
      </c>
      <c r="S77" s="335"/>
      <c r="T77" s="335">
        <f t="shared" ref="T77:X77" si="57">+AVERAGE(T70:T76)</f>
        <v>0.4757142857142857</v>
      </c>
      <c r="U77" s="335"/>
      <c r="V77" s="335">
        <f t="shared" si="57"/>
        <v>0.33285714285714285</v>
      </c>
      <c r="W77" s="335"/>
      <c r="X77" s="335">
        <f t="shared" si="57"/>
        <v>0.15571428571428572</v>
      </c>
      <c r="Y77" s="29"/>
      <c r="Z77" s="29"/>
      <c r="AA77" s="29"/>
      <c r="AB77" s="29"/>
      <c r="AC77" s="29"/>
      <c r="AD77" s="335" t="e">
        <f t="shared" ref="AD77:AJ77" si="58">+AVERAGE(AD70:AD76)</f>
        <v>#DIV/0!</v>
      </c>
      <c r="AE77" s="335"/>
      <c r="AF77" s="335">
        <f t="shared" si="58"/>
        <v>5.1200000000000002E-2</v>
      </c>
      <c r="AG77" s="335"/>
      <c r="AH77" s="335">
        <f t="shared" si="58"/>
        <v>0</v>
      </c>
      <c r="AI77" s="335"/>
      <c r="AJ77" s="335">
        <f t="shared" si="58"/>
        <v>0</v>
      </c>
      <c r="AK77" s="335"/>
      <c r="AL77" s="335">
        <f>+AVERAGE(AL70:AL76)</f>
        <v>2.5428571428571429E-2</v>
      </c>
      <c r="AM77" s="489"/>
      <c r="AN77" s="31"/>
      <c r="AO77" s="31"/>
      <c r="AP77" s="31"/>
      <c r="AQ77" s="31"/>
      <c r="AR77" s="32"/>
      <c r="AS77" s="31"/>
      <c r="AT77" s="31"/>
      <c r="AU77" s="31"/>
      <c r="AV77" s="31"/>
      <c r="AW77" s="32"/>
      <c r="AX77" s="31"/>
      <c r="AY77" s="31"/>
      <c r="AZ77" s="31"/>
      <c r="BA77" s="31"/>
      <c r="BB77" s="32"/>
      <c r="BC77" s="31"/>
      <c r="BD77" s="31"/>
      <c r="BE77" s="31"/>
      <c r="BF77" s="31"/>
      <c r="BG77" s="32"/>
      <c r="BH77" s="192"/>
      <c r="BI77" s="192"/>
      <c r="BJ77" s="192"/>
      <c r="BK77" s="192"/>
      <c r="BL77" s="14"/>
      <c r="BM77" s="458"/>
      <c r="BN77" s="13"/>
      <c r="BO77" s="456"/>
    </row>
    <row r="78" spans="2:67" ht="16" customHeight="1" thickBot="1">
      <c r="B78" s="16"/>
      <c r="C78" s="17"/>
      <c r="D78" s="18"/>
      <c r="E78" s="18"/>
      <c r="F78" s="19"/>
      <c r="G78" s="18"/>
      <c r="H78" s="18"/>
      <c r="I78" s="18"/>
      <c r="J78" s="18"/>
      <c r="K78" s="18"/>
      <c r="L78" s="19"/>
      <c r="M78" s="18"/>
      <c r="N78" s="19"/>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490"/>
      <c r="AN78" s="20"/>
      <c r="AO78" s="20"/>
      <c r="AP78" s="20"/>
      <c r="AQ78" s="20"/>
      <c r="AR78" s="21"/>
      <c r="AS78" s="20"/>
      <c r="AT78" s="20"/>
      <c r="AU78" s="20"/>
      <c r="AV78" s="20"/>
      <c r="AW78" s="21"/>
      <c r="AX78" s="20"/>
      <c r="AY78" s="20"/>
      <c r="AZ78" s="20"/>
      <c r="BA78" s="20"/>
      <c r="BB78" s="21"/>
      <c r="BC78" s="20"/>
      <c r="BD78" s="20"/>
      <c r="BE78" s="20"/>
      <c r="BF78" s="20"/>
      <c r="BG78" s="21"/>
      <c r="BH78" s="193"/>
      <c r="BI78" s="193"/>
      <c r="BJ78" s="193"/>
      <c r="BK78" s="193"/>
      <c r="BL78" s="193"/>
      <c r="BM78" s="455"/>
      <c r="BN78" s="20"/>
      <c r="BO78" s="457"/>
    </row>
    <row r="79" spans="2:67" ht="15" customHeight="1">
      <c r="BN79" s="188"/>
    </row>
    <row r="80" spans="2:67" ht="15" customHeight="1" thickBot="1"/>
    <row r="81" spans="23:39" ht="20" customHeight="1" thickBot="1">
      <c r="Y81" s="515">
        <v>2016</v>
      </c>
      <c r="Z81" s="516">
        <v>2017</v>
      </c>
      <c r="AA81" s="516">
        <v>2018</v>
      </c>
      <c r="AB81" s="516">
        <v>2019</v>
      </c>
      <c r="AC81" s="484" t="s">
        <v>1220</v>
      </c>
      <c r="AD81" s="511"/>
    </row>
    <row r="82" spans="23:39" ht="18" customHeight="1">
      <c r="W82" s="651" t="s">
        <v>96</v>
      </c>
      <c r="X82" s="718"/>
      <c r="Y82" s="520" t="str">
        <f>+AD17</f>
        <v xml:space="preserve"> -</v>
      </c>
      <c r="Z82" s="447">
        <f>+AF17</f>
        <v>0</v>
      </c>
      <c r="AA82" s="447" t="str">
        <f>+AH17</f>
        <v xml:space="preserve"> -</v>
      </c>
      <c r="AB82" s="447" t="str">
        <f>+AJ17</f>
        <v xml:space="preserve"> -</v>
      </c>
      <c r="AC82" s="517">
        <f>+AL17</f>
        <v>0</v>
      </c>
      <c r="AD82" s="519"/>
    </row>
    <row r="83" spans="23:39" s="188" customFormat="1" ht="18" customHeight="1">
      <c r="W83" s="638" t="s">
        <v>1208</v>
      </c>
      <c r="X83" s="721"/>
      <c r="Y83" s="434">
        <f>+AVERAGE(AD18,AD23:AD24,AD40:AD49,AD51:AD68)</f>
        <v>0.67999999999999994</v>
      </c>
      <c r="Z83" s="433">
        <f>+AVERAGE(AF18,AF23:AF24,AF40:AF49,AF51:AF68)</f>
        <v>0.26246428571428571</v>
      </c>
      <c r="AA83" s="433">
        <f>+AVERAGE(AH18,AH23:AH24,AH40:AH49,AH51:AH68)</f>
        <v>0</v>
      </c>
      <c r="AB83" s="433">
        <f>+AVERAGE(AJ18,AJ23:AJ24,AJ40:AJ49,AJ51:AJ68)</f>
        <v>0</v>
      </c>
      <c r="AC83" s="521">
        <f>+AVERAGE(AL18,AL23:AL24,AL40:AL49,AL51:AL68)</f>
        <v>0.1316352598566308</v>
      </c>
      <c r="AD83" s="519"/>
      <c r="AM83" s="491"/>
    </row>
    <row r="84" spans="23:39" s="188" customFormat="1" ht="18" customHeight="1">
      <c r="W84" s="638" t="s">
        <v>1211</v>
      </c>
      <c r="X84" s="721"/>
      <c r="Y84" s="434">
        <f>+AVERAGE(AD11:AD16)</f>
        <v>1</v>
      </c>
      <c r="Z84" s="433">
        <f>+AVERAGE(AF11:AF16)</f>
        <v>0.46666666666666662</v>
      </c>
      <c r="AA84" s="433">
        <f>+AVERAGE(AH11:AH16)</f>
        <v>0</v>
      </c>
      <c r="AB84" s="433">
        <f>+AVERAGE(AJ11:AJ16)</f>
        <v>0</v>
      </c>
      <c r="AC84" s="521">
        <f>+AVERAGE(AL11:AL16)</f>
        <v>0.44777777777777777</v>
      </c>
      <c r="AD84" s="519"/>
      <c r="AM84" s="491"/>
    </row>
    <row r="85" spans="23:39" s="188" customFormat="1" ht="18" customHeight="1">
      <c r="W85" s="638" t="s">
        <v>1215</v>
      </c>
      <c r="X85" s="721"/>
      <c r="Y85" s="434" t="e">
        <f>+AVERAGE(AD70:AD76)</f>
        <v>#DIV/0!</v>
      </c>
      <c r="Z85" s="433">
        <f>+AVERAGE(AF70:AF76)</f>
        <v>5.1200000000000002E-2</v>
      </c>
      <c r="AA85" s="433">
        <f>+AVERAGE(AH70:AH76)</f>
        <v>0</v>
      </c>
      <c r="AB85" s="433">
        <f>+AVERAGE(AJ70:AJ76)</f>
        <v>0</v>
      </c>
      <c r="AC85" s="521">
        <f>+AVERAGE(AL70:AL76)</f>
        <v>2.5428571428571429E-2</v>
      </c>
      <c r="AD85" s="519"/>
      <c r="AM85" s="491"/>
    </row>
    <row r="86" spans="23:39" ht="18" customHeight="1" thickBot="1">
      <c r="W86" s="635" t="s">
        <v>1216</v>
      </c>
      <c r="X86" s="719"/>
      <c r="Y86" s="435">
        <f>+AVERAGE(AD19:AD22,AD25:AD39)</f>
        <v>0.95</v>
      </c>
      <c r="Z86" s="436">
        <f>+AVERAGE(AF19:AF22,AF25:AF39)</f>
        <v>0.40713283208020057</v>
      </c>
      <c r="AA86" s="436">
        <f>+AVERAGE(AH19:AH22,AH25:AH39)</f>
        <v>0</v>
      </c>
      <c r="AB86" s="436">
        <f>+AVERAGE(AJ19:AJ22,AJ25:AJ39)</f>
        <v>0</v>
      </c>
      <c r="AC86" s="518">
        <f>+AVERAGE(AL19:AL22,AL25:AL39)</f>
        <v>0.39474646074646075</v>
      </c>
      <c r="AD86" s="519"/>
      <c r="AE86" s="2"/>
      <c r="AG86" s="2"/>
    </row>
    <row r="87" spans="23:39">
      <c r="X87" s="2"/>
      <c r="Y87" s="2"/>
      <c r="AA87" s="2"/>
      <c r="AC87" s="2"/>
      <c r="AE87" s="2"/>
      <c r="AG87" s="2"/>
    </row>
    <row r="88" spans="23:39">
      <c r="X88" s="2"/>
    </row>
    <row r="89" spans="23:39">
      <c r="X89" s="2"/>
    </row>
  </sheetData>
  <sheetProtection password="DAEB" sheet="1" objects="1" scenarios="1"/>
  <autoFilter ref="A10:BO77">
    <filterColumn colId="7" showButton="0"/>
    <filterColumn colId="16" showButton="0"/>
    <filterColumn colId="18" showButton="0"/>
    <filterColumn colId="20" showButton="0"/>
    <filterColumn colId="22" showButton="0"/>
    <filterColumn colId="28" showButton="0"/>
    <filterColumn colId="30" showButton="0"/>
    <filterColumn colId="32" showButton="0"/>
    <filterColumn colId="34" showButton="0"/>
    <filterColumn colId="36" showButton="0"/>
    <filterColumn colId="37" showButton="0"/>
  </autoFilter>
  <mergeCells count="107">
    <mergeCell ref="W83:X83"/>
    <mergeCell ref="W85:X85"/>
    <mergeCell ref="W84:X84"/>
    <mergeCell ref="W86:X86"/>
    <mergeCell ref="W82:X82"/>
    <mergeCell ref="BH9:BL9"/>
    <mergeCell ref="Q10:R10"/>
    <mergeCell ref="S10:T10"/>
    <mergeCell ref="U10:V10"/>
    <mergeCell ref="W10:X10"/>
    <mergeCell ref="N8:X9"/>
    <mergeCell ref="Y8:AB9"/>
    <mergeCell ref="AC8:AM9"/>
    <mergeCell ref="AC10:AD10"/>
    <mergeCell ref="AE10:AF10"/>
    <mergeCell ref="AG10:AH10"/>
    <mergeCell ref="AI10:AJ10"/>
    <mergeCell ref="AK10:AM10"/>
    <mergeCell ref="I51:I53"/>
    <mergeCell ref="I54:I56"/>
    <mergeCell ref="I57:I59"/>
    <mergeCell ref="I60:I62"/>
    <mergeCell ref="I63:I65"/>
    <mergeCell ref="I66:I68"/>
    <mergeCell ref="B3:BO3"/>
    <mergeCell ref="B4:BO4"/>
    <mergeCell ref="B5:BO5"/>
    <mergeCell ref="B8:B10"/>
    <mergeCell ref="C8:C10"/>
    <mergeCell ref="D8:D10"/>
    <mergeCell ref="E8:E10"/>
    <mergeCell ref="F8:F10"/>
    <mergeCell ref="G8:G10"/>
    <mergeCell ref="AN8:BL8"/>
    <mergeCell ref="BN8:BN10"/>
    <mergeCell ref="AN9:AR9"/>
    <mergeCell ref="AS9:AW9"/>
    <mergeCell ref="AX9:BB9"/>
    <mergeCell ref="BC9:BG9"/>
    <mergeCell ref="J8:J10"/>
    <mergeCell ref="K8:K10"/>
    <mergeCell ref="L8:L10"/>
    <mergeCell ref="M8:M10"/>
    <mergeCell ref="H8:I10"/>
    <mergeCell ref="J48:J49"/>
    <mergeCell ref="K48:K49"/>
    <mergeCell ref="J41:J47"/>
    <mergeCell ref="K41:K47"/>
    <mergeCell ref="J25:J40"/>
    <mergeCell ref="K25:K40"/>
    <mergeCell ref="J19:J24"/>
    <mergeCell ref="K19:K24"/>
    <mergeCell ref="K11:K18"/>
    <mergeCell ref="J11:J18"/>
    <mergeCell ref="E11:E49"/>
    <mergeCell ref="D11:D49"/>
    <mergeCell ref="F11:F20"/>
    <mergeCell ref="F21:F30"/>
    <mergeCell ref="F31:F40"/>
    <mergeCell ref="F41:F49"/>
    <mergeCell ref="G11:G20"/>
    <mergeCell ref="H11:H20"/>
    <mergeCell ref="G31:G40"/>
    <mergeCell ref="H31:H40"/>
    <mergeCell ref="I31:I40"/>
    <mergeCell ref="I41:I49"/>
    <mergeCell ref="I11:I20"/>
    <mergeCell ref="I21:I30"/>
    <mergeCell ref="G21:G30"/>
    <mergeCell ref="H21:H30"/>
    <mergeCell ref="G41:G49"/>
    <mergeCell ref="H41:H49"/>
    <mergeCell ref="J51:J60"/>
    <mergeCell ref="J61:J68"/>
    <mergeCell ref="K61:K68"/>
    <mergeCell ref="K51:K60"/>
    <mergeCell ref="E51:E68"/>
    <mergeCell ref="D51:D68"/>
    <mergeCell ref="F66:F68"/>
    <mergeCell ref="F63:F65"/>
    <mergeCell ref="F60:F62"/>
    <mergeCell ref="F57:F59"/>
    <mergeCell ref="F54:F56"/>
    <mergeCell ref="F51:F53"/>
    <mergeCell ref="G51:G53"/>
    <mergeCell ref="H51:H53"/>
    <mergeCell ref="G54:G56"/>
    <mergeCell ref="H54:H56"/>
    <mergeCell ref="G57:G59"/>
    <mergeCell ref="H57:H59"/>
    <mergeCell ref="G60:G62"/>
    <mergeCell ref="H60:H62"/>
    <mergeCell ref="BM8:BM10"/>
    <mergeCell ref="I70:I76"/>
    <mergeCell ref="B11:B77"/>
    <mergeCell ref="C11:C77"/>
    <mergeCell ref="J70:J76"/>
    <mergeCell ref="K70:K76"/>
    <mergeCell ref="E70:E76"/>
    <mergeCell ref="D70:D76"/>
    <mergeCell ref="F70:F76"/>
    <mergeCell ref="G70:G76"/>
    <mergeCell ref="H70:H76"/>
    <mergeCell ref="G63:G65"/>
    <mergeCell ref="H63:H65"/>
    <mergeCell ref="G66:G68"/>
    <mergeCell ref="H66:H68"/>
  </mergeCells>
  <conditionalFormatting sqref="AM1:AM1048576">
    <cfRule type="iconSet" priority="1">
      <iconSet iconSet="4Arrows" showValue="0">
        <cfvo type="percent" val="0"/>
        <cfvo type="num" val="0.14000000000000001"/>
        <cfvo type="num" val="0.16"/>
        <cfvo type="num" val="0.18"/>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1"/>
  <sheetViews>
    <sheetView showGridLines="0" tabSelected="1" workbookViewId="0"/>
  </sheetViews>
  <sheetFormatPr baseColWidth="10" defaultColWidth="11" defaultRowHeight="15" x14ac:dyDescent="0"/>
  <cols>
    <col min="1" max="1" width="4.28515625" style="188" customWidth="1"/>
    <col min="2" max="2" width="6.85546875" style="188" customWidth="1"/>
    <col min="3" max="3" width="45.28515625" style="188" customWidth="1"/>
    <col min="4" max="4" width="25" style="188" customWidth="1"/>
    <col min="5" max="8" width="12.28515625" style="188" customWidth="1"/>
    <col min="9" max="9" width="12.7109375" style="188" customWidth="1"/>
    <col min="10" max="10" width="9.7109375" style="188" customWidth="1"/>
    <col min="11" max="11" width="7.7109375" style="188" customWidth="1"/>
    <col min="12" max="14" width="16.28515625" style="188" customWidth="1"/>
    <col min="15" max="16" width="14.7109375" style="188" customWidth="1"/>
    <col min="17" max="16384" width="11" style="188"/>
  </cols>
  <sheetData>
    <row r="2" spans="2:16" ht="16" thickBot="1"/>
    <row r="3" spans="2:16" ht="22" customHeight="1" thickBot="1">
      <c r="C3" s="728" t="s">
        <v>1200</v>
      </c>
      <c r="D3" s="729"/>
      <c r="E3" s="729"/>
      <c r="F3" s="729"/>
      <c r="G3" s="729"/>
      <c r="H3" s="729"/>
      <c r="I3" s="729"/>
      <c r="J3" s="729"/>
      <c r="K3" s="729"/>
      <c r="L3" s="729"/>
      <c r="M3" s="729"/>
      <c r="N3" s="729"/>
      <c r="O3" s="729"/>
      <c r="P3" s="730"/>
    </row>
    <row r="4" spans="2:16" ht="16" thickBot="1">
      <c r="C4" s="334"/>
      <c r="D4" s="334"/>
      <c r="E4" s="334"/>
      <c r="F4" s="334"/>
      <c r="G4" s="334"/>
      <c r="H4" s="334"/>
      <c r="I4" s="334"/>
      <c r="J4" s="334"/>
    </row>
    <row r="5" spans="2:16" ht="19" customHeight="1">
      <c r="C5" s="334"/>
      <c r="D5" s="334"/>
      <c r="E5" s="731" t="s">
        <v>1193</v>
      </c>
      <c r="F5" s="732"/>
      <c r="G5" s="732"/>
      <c r="H5" s="732"/>
      <c r="I5" s="731" t="s">
        <v>1194</v>
      </c>
      <c r="J5" s="735" t="s">
        <v>1195</v>
      </c>
      <c r="K5" s="736"/>
      <c r="L5" s="739" t="s">
        <v>1199</v>
      </c>
      <c r="M5" s="740"/>
      <c r="N5" s="740"/>
      <c r="O5" s="740"/>
      <c r="P5" s="741"/>
    </row>
    <row r="6" spans="2:16" ht="19" customHeight="1" thickBot="1">
      <c r="E6" s="733"/>
      <c r="F6" s="734"/>
      <c r="G6" s="734"/>
      <c r="H6" s="734"/>
      <c r="I6" s="733"/>
      <c r="J6" s="737"/>
      <c r="K6" s="738"/>
      <c r="L6" s="742" t="s">
        <v>931</v>
      </c>
      <c r="M6" s="743"/>
      <c r="N6" s="743"/>
      <c r="O6" s="743"/>
      <c r="P6" s="744"/>
    </row>
    <row r="7" spans="2:16" ht="32" customHeight="1" thickBot="1">
      <c r="C7" s="768"/>
      <c r="D7" s="769"/>
      <c r="E7" s="401">
        <v>2016</v>
      </c>
      <c r="F7" s="402">
        <v>2017</v>
      </c>
      <c r="G7" s="402">
        <v>2018</v>
      </c>
      <c r="H7" s="402">
        <v>2019</v>
      </c>
      <c r="I7" s="403" t="s">
        <v>1221</v>
      </c>
      <c r="J7" s="726" t="s">
        <v>931</v>
      </c>
      <c r="K7" s="727"/>
      <c r="L7" s="404" t="s">
        <v>1186</v>
      </c>
      <c r="M7" s="405" t="s">
        <v>1187</v>
      </c>
      <c r="N7" s="405" t="s">
        <v>1188</v>
      </c>
      <c r="O7" s="405" t="s">
        <v>1191</v>
      </c>
      <c r="P7" s="406" t="s">
        <v>1192</v>
      </c>
    </row>
    <row r="8" spans="2:16" ht="22" customHeight="1" thickBot="1">
      <c r="B8" s="189">
        <v>1</v>
      </c>
      <c r="C8" s="722" t="s">
        <v>16</v>
      </c>
      <c r="D8" s="723"/>
      <c r="E8" s="408">
        <f>+AVERAGE(E9,E18,E27,E32)</f>
        <v>0.91346568362193359</v>
      </c>
      <c r="F8" s="408">
        <f t="shared" ref="F8:H8" si="0">+AVERAGE(F9,F18,F27,F32)</f>
        <v>0.40063016457344763</v>
      </c>
      <c r="G8" s="408">
        <f t="shared" si="0"/>
        <v>0</v>
      </c>
      <c r="H8" s="408">
        <f t="shared" si="0"/>
        <v>0</v>
      </c>
      <c r="I8" s="409">
        <f>+AVERAGE(I9,I18,I27,I32)</f>
        <v>0.5019443959204376</v>
      </c>
      <c r="J8" s="422">
        <f>+AVERAGE(J9,J18,J27,J32)</f>
        <v>0.26304923246466011</v>
      </c>
      <c r="K8" s="551">
        <f t="shared" ref="K8:K39" si="1">+J8</f>
        <v>0.26304923246466011</v>
      </c>
      <c r="L8" s="393">
        <f>+L9+L18+L27+L32</f>
        <v>63816881</v>
      </c>
      <c r="M8" s="392">
        <f t="shared" ref="M8:N8" si="2">+M9+M18+M27+M32</f>
        <v>30093954.544</v>
      </c>
      <c r="N8" s="392">
        <f t="shared" si="2"/>
        <v>17700</v>
      </c>
      <c r="O8" s="528">
        <f t="shared" ref="O8:O9" si="3">IF(L8=0,"-",+M8/L8)</f>
        <v>0.47156730433127875</v>
      </c>
      <c r="P8" s="529">
        <f>IF(N8=0," -",IF(M8=0,100%,N8/M8))</f>
        <v>5.8815799612247862E-4</v>
      </c>
    </row>
    <row r="9" spans="2:16" ht="20" customHeight="1">
      <c r="B9" s="190" t="s">
        <v>932</v>
      </c>
      <c r="C9" s="745" t="s">
        <v>224</v>
      </c>
      <c r="D9" s="746"/>
      <c r="E9" s="407">
        <f>+AVERAGE(E10:E17)</f>
        <v>0.89917027417027418</v>
      </c>
      <c r="F9" s="407">
        <f t="shared" ref="F9:J9" si="4">+AVERAGE(F10:F17)</f>
        <v>0.41387286324786327</v>
      </c>
      <c r="G9" s="407">
        <f t="shared" si="4"/>
        <v>0</v>
      </c>
      <c r="H9" s="419">
        <f t="shared" si="4"/>
        <v>0</v>
      </c>
      <c r="I9" s="483">
        <f>+AVERAGE(I10:I17)</f>
        <v>0.49650843600843592</v>
      </c>
      <c r="J9" s="423">
        <f t="shared" si="4"/>
        <v>0.2799304746179746</v>
      </c>
      <c r="K9" s="469">
        <f t="shared" si="1"/>
        <v>0.2799304746179746</v>
      </c>
      <c r="L9" s="398">
        <f>+SUM(L10:L17)</f>
        <v>6064750</v>
      </c>
      <c r="M9" s="377">
        <f t="shared" ref="M9:N9" si="5">+SUM(M10:M17)</f>
        <v>2317451</v>
      </c>
      <c r="N9" s="377">
        <f t="shared" si="5"/>
        <v>6300</v>
      </c>
      <c r="O9" s="530">
        <f t="shared" si="3"/>
        <v>0.38211814172059855</v>
      </c>
      <c r="P9" s="531">
        <f>IF(N9=0," -",IF(M9=0,100%,N9/M9))</f>
        <v>2.7185040805609265E-3</v>
      </c>
    </row>
    <row r="10" spans="2:16" ht="18" customHeight="1">
      <c r="B10" s="191" t="s">
        <v>933</v>
      </c>
      <c r="C10" s="724" t="s">
        <v>934</v>
      </c>
      <c r="D10" s="725"/>
      <c r="E10" s="350">
        <f>+IF(SUM('LÍNEA 1'!Q11:Q13)&gt;0,AVERAGE('LÍNEA 1'!AD11:AD13)," -")</f>
        <v>1</v>
      </c>
      <c r="F10" s="351">
        <f>+IF(SUM('LÍNEA 1'!S11:S13)&gt;0,AVERAGE('LÍNEA 1'!AF11:AF13)," -")</f>
        <v>0.33333333333333331</v>
      </c>
      <c r="G10" s="354">
        <f>+IF(SUM('LÍNEA 1'!U11:U13)&gt;0,AVERAGE('LÍNEA 1'!AH11:AH13)," -")</f>
        <v>0</v>
      </c>
      <c r="H10" s="357">
        <f>+IF(SUM('LÍNEA 1'!W11:W13)&gt;0,AVERAGE('LÍNEA 1'!AJ11:AJ13)," -")</f>
        <v>0</v>
      </c>
      <c r="I10" s="361">
        <f>+AVERAGE('LÍNEA 1'!R11:R13)+AVERAGE('LÍNEA 1'!T11:T13)</f>
        <v>0.41952380952380952</v>
      </c>
      <c r="J10" s="424">
        <f>+AVERAGE('LÍNEA 1'!AL11:AL13)</f>
        <v>0.19523809523809524</v>
      </c>
      <c r="K10" s="470">
        <f t="shared" si="1"/>
        <v>0.19523809523809524</v>
      </c>
      <c r="L10" s="394">
        <f>+SUM('LÍNEA 1'!AN11:AN13)+SUM('LÍNEA 1'!AS11:AS13)</f>
        <v>450000</v>
      </c>
      <c r="M10" s="373">
        <f>+SUM('LÍNEA 1'!BI11:BI13)</f>
        <v>158666</v>
      </c>
      <c r="N10" s="373">
        <f>+SUM('LÍNEA 1'!BJ11:BJ13)</f>
        <v>0</v>
      </c>
      <c r="O10" s="532">
        <f t="shared" ref="O10" si="6">IF(L10=0,"-",+M10/L10)</f>
        <v>0.35259111111111113</v>
      </c>
      <c r="P10" s="533" t="str">
        <f>IF(N10=0," -",IF(M10=0,100%,N10/M10))</f>
        <v xml:space="preserve"> -</v>
      </c>
    </row>
    <row r="11" spans="2:16" ht="18" customHeight="1">
      <c r="B11" s="191" t="s">
        <v>935</v>
      </c>
      <c r="C11" s="724" t="s">
        <v>936</v>
      </c>
      <c r="D11" s="725"/>
      <c r="E11" s="350">
        <f>+IF(SUM('LÍNEA 1'!Q14:Q19)&gt;0,AVERAGE('LÍNEA 1'!AD14:AD19)," -")</f>
        <v>0.83333333333333337</v>
      </c>
      <c r="F11" s="351">
        <f>+IF(SUM('LÍNEA 1'!S14:S19)&gt;0,AVERAGE('LÍNEA 1'!AF14:AF19)," -")</f>
        <v>0.16666666666666666</v>
      </c>
      <c r="G11" s="354">
        <f>+IF(SUM('LÍNEA 1'!U14:U19)&gt;0,AVERAGE('LÍNEA 1'!AH14:AH19)," -")</f>
        <v>0</v>
      </c>
      <c r="H11" s="357">
        <f>+IF(SUM('LÍNEA 1'!W14:W19)&gt;0,AVERAGE('LÍNEA 1'!AJ14:AJ19)," -")</f>
        <v>0</v>
      </c>
      <c r="I11" s="362">
        <f>+AVERAGE('LÍNEA 1'!R14:R19)+AVERAGE('LÍNEA 1'!T14:T19)</f>
        <v>0.5</v>
      </c>
      <c r="J11" s="424">
        <f>+AVERAGE('LÍNEA 1'!AL14:AL19)</f>
        <v>0.25</v>
      </c>
      <c r="K11" s="470">
        <f t="shared" si="1"/>
        <v>0.25</v>
      </c>
      <c r="L11" s="394">
        <f>+SUM('LÍNEA 1'!AN14:AN19)+SUM('LÍNEA 1'!AS14:AS19)</f>
        <v>35000</v>
      </c>
      <c r="M11" s="373">
        <f>+SUM('LÍNEA 1'!BI14:BI19)</f>
        <v>15000</v>
      </c>
      <c r="N11" s="373">
        <f>+SUM('LÍNEA 1'!BJ14:BJ19)</f>
        <v>0</v>
      </c>
      <c r="O11" s="532">
        <f t="shared" ref="O11:O74" si="7">IF(L11=0,"-",+M11/L11)</f>
        <v>0.42857142857142855</v>
      </c>
      <c r="P11" s="533" t="str">
        <f>IF(N11=0," -",IF(M11=0,100%,N11/M11))</f>
        <v xml:space="preserve"> -</v>
      </c>
    </row>
    <row r="12" spans="2:16" ht="18" customHeight="1">
      <c r="B12" s="191" t="s">
        <v>937</v>
      </c>
      <c r="C12" s="724" t="s">
        <v>938</v>
      </c>
      <c r="D12" s="725"/>
      <c r="E12" s="350">
        <f>+IF(SUM('LÍNEA 1'!Q20:Q34)&gt;0,AVERAGE('LÍNEA 1'!AD20:AD34)," -")</f>
        <v>0.61363636363636365</v>
      </c>
      <c r="F12" s="351">
        <f>+IF(SUM('LÍNEA 1'!S20:S34)&gt;0,AVERAGE('LÍNEA 1'!AF20:AF34)," -")</f>
        <v>0.37333333333333335</v>
      </c>
      <c r="G12" s="354">
        <f>+IF(SUM('LÍNEA 1'!U20:U34)&gt;0,AVERAGE('LÍNEA 1'!AH20:AH34)," -")</f>
        <v>0</v>
      </c>
      <c r="H12" s="357">
        <f>+IF(SUM('LÍNEA 1'!W20:W34)&gt;0,AVERAGE('LÍNEA 1'!AJ20:AJ34)," -")</f>
        <v>0</v>
      </c>
      <c r="I12" s="362">
        <f>+AVERAGE('LÍNEA 1'!R20:R34)+AVERAGE('LÍNEA 1'!T20:T34)</f>
        <v>0.53372222222222221</v>
      </c>
      <c r="J12" s="424">
        <f>+AVERAGE('LÍNEA 1'!AL20:AL34)</f>
        <v>0.24138888888888888</v>
      </c>
      <c r="K12" s="470">
        <f t="shared" si="1"/>
        <v>0.24138888888888888</v>
      </c>
      <c r="L12" s="394">
        <f>+SUM('LÍNEA 1'!AN20:AN34)+SUM('LÍNEA 1'!AS20:AS34)</f>
        <v>3167500</v>
      </c>
      <c r="M12" s="373">
        <f>+SUM('LÍNEA 1'!BI20:BI34)</f>
        <v>427194</v>
      </c>
      <c r="N12" s="373">
        <f>+SUM('LÍNEA 1'!BJ20:BJ34)</f>
        <v>0</v>
      </c>
      <c r="O12" s="532">
        <f t="shared" si="7"/>
        <v>0.13486787687450671</v>
      </c>
      <c r="P12" s="533" t="str">
        <f t="shared" ref="P12:P89" si="8">IF(N12=0," -",IF(M12=0,100%,N12/M12))</f>
        <v xml:space="preserve"> -</v>
      </c>
    </row>
    <row r="13" spans="2:16" ht="18" customHeight="1">
      <c r="B13" s="191" t="s">
        <v>939</v>
      </c>
      <c r="C13" s="724" t="s">
        <v>940</v>
      </c>
      <c r="D13" s="725"/>
      <c r="E13" s="350">
        <f>+IF(SUM('LÍNEA 1'!Q35:Q47)&gt;0,AVERAGE('LÍNEA 1'!AD35:AD47)," -")</f>
        <v>1</v>
      </c>
      <c r="F13" s="351">
        <f>+IF(SUM('LÍNEA 1'!S35:S47)&gt;0,AVERAGE('LÍNEA 1'!AF35:AF47)," -")</f>
        <v>0.43487179487179489</v>
      </c>
      <c r="G13" s="354">
        <f>+IF(SUM('LÍNEA 1'!U35:U47)&gt;0,AVERAGE('LÍNEA 1'!AH35:AH47)," -")</f>
        <v>0</v>
      </c>
      <c r="H13" s="357">
        <f>+IF(SUM('LÍNEA 1'!W35:W47)&gt;0,AVERAGE('LÍNEA 1'!AJ35:AJ47)," -")</f>
        <v>0</v>
      </c>
      <c r="I13" s="362">
        <f>+AVERAGE('LÍNEA 1'!R35:R47)+AVERAGE('LÍNEA 1'!T35:T47)</f>
        <v>0.55769230769230771</v>
      </c>
      <c r="J13" s="424">
        <f>+AVERAGE('LÍNEA 1'!AL35:AL47)</f>
        <v>0.41384615384615392</v>
      </c>
      <c r="K13" s="470">
        <f t="shared" si="1"/>
        <v>0.41384615384615392</v>
      </c>
      <c r="L13" s="394">
        <f>+SUM('LÍNEA 1'!AN35:AN47)+SUM('LÍNEA 1'!AS35:AS47)</f>
        <v>2009500</v>
      </c>
      <c r="M13" s="373">
        <f>+SUM('LÍNEA 1'!BI35:BI47)</f>
        <v>1589591</v>
      </c>
      <c r="N13" s="373">
        <f>+SUM('LÍNEA 1'!BJ35:BJ47)</f>
        <v>6300</v>
      </c>
      <c r="O13" s="532">
        <f t="shared" si="7"/>
        <v>0.79103806917143571</v>
      </c>
      <c r="P13" s="533">
        <f t="shared" si="8"/>
        <v>3.9632836371116843E-3</v>
      </c>
    </row>
    <row r="14" spans="2:16" ht="18" customHeight="1">
      <c r="B14" s="191" t="s">
        <v>941</v>
      </c>
      <c r="C14" s="724" t="s">
        <v>942</v>
      </c>
      <c r="D14" s="725"/>
      <c r="E14" s="350">
        <f>+IF(SUM('LÍNEA 1'!Q48:Q56)&gt;0,AVERAGE('LÍNEA 1'!AD48:AD56)," -")</f>
        <v>0.875</v>
      </c>
      <c r="F14" s="351">
        <f>+IF(SUM('LÍNEA 1'!S48:S56)&gt;0,AVERAGE('LÍNEA 1'!AF48:AF56)," -")</f>
        <v>0.6777777777777777</v>
      </c>
      <c r="G14" s="354">
        <f>+IF(SUM('LÍNEA 1'!U48:U56)&gt;0,AVERAGE('LÍNEA 1'!AH48:AH56)," -")</f>
        <v>0</v>
      </c>
      <c r="H14" s="357">
        <f>+IF(SUM('LÍNEA 1'!W48:W56)&gt;0,AVERAGE('LÍNEA 1'!AJ48:AJ56)," -")</f>
        <v>0</v>
      </c>
      <c r="I14" s="362">
        <f>+AVERAGE('LÍNEA 1'!R48:R56)+AVERAGE('LÍNEA 1'!T48:T56)</f>
        <v>0.47317460317460314</v>
      </c>
      <c r="J14" s="424">
        <f>+AVERAGE('LÍNEA 1'!AL48:AL56)</f>
        <v>0.3529100529100529</v>
      </c>
      <c r="K14" s="470">
        <f t="shared" si="1"/>
        <v>0.3529100529100529</v>
      </c>
      <c r="L14" s="394">
        <f>+SUM('LÍNEA 1'!AN48:AN56)+SUM('LÍNEA 1'!AS48:AS56)</f>
        <v>0</v>
      </c>
      <c r="M14" s="373">
        <f>+SUM('LÍNEA 1'!BI48:BI56)</f>
        <v>0</v>
      </c>
      <c r="N14" s="373">
        <f>+SUM('LÍNEA 1'!BJ48:BJ56)</f>
        <v>0</v>
      </c>
      <c r="O14" s="532" t="str">
        <f t="shared" si="7"/>
        <v>-</v>
      </c>
      <c r="P14" s="533" t="str">
        <f t="shared" si="8"/>
        <v xml:space="preserve"> -</v>
      </c>
    </row>
    <row r="15" spans="2:16" ht="18" customHeight="1">
      <c r="B15" s="191" t="s">
        <v>943</v>
      </c>
      <c r="C15" s="724" t="s">
        <v>944</v>
      </c>
      <c r="D15" s="725"/>
      <c r="E15" s="350" t="str">
        <f>+IF(SUM('LÍNEA 1'!Q57:Q60)&gt;0,AVERAGE('LÍNEA 1'!AD57:AD60)," -")</f>
        <v xml:space="preserve"> -</v>
      </c>
      <c r="F15" s="351">
        <f>+IF(SUM('LÍNEA 1'!S57:S60)&gt;0,AVERAGE('LÍNEA 1'!AF57:AF60)," -")</f>
        <v>0</v>
      </c>
      <c r="G15" s="354">
        <f>+IF(SUM('LÍNEA 1'!U57:U60)&gt;0,AVERAGE('LÍNEA 1'!AH57:AH60)," -")</f>
        <v>0</v>
      </c>
      <c r="H15" s="357">
        <f>+IF(SUM('LÍNEA 1'!W57:W60)&gt;0,AVERAGE('LÍNEA 1'!AJ57:AJ60)," -")</f>
        <v>0</v>
      </c>
      <c r="I15" s="362">
        <f>+AVERAGE('LÍNEA 1'!R57:R60)+AVERAGE('LÍNEA 1'!T57:T60)</f>
        <v>0.3125</v>
      </c>
      <c r="J15" s="424">
        <f>+AVERAGE('LÍNEA 1'!AL57:AL60)</f>
        <v>0</v>
      </c>
      <c r="K15" s="470">
        <f t="shared" si="1"/>
        <v>0</v>
      </c>
      <c r="L15" s="394">
        <f>+SUM('LÍNEA 1'!AN57:AN60)+SUM('LÍNEA 1'!AS57:AS60)</f>
        <v>0</v>
      </c>
      <c r="M15" s="373">
        <f>+SUM('LÍNEA 1'!BI57:BI60)</f>
        <v>0</v>
      </c>
      <c r="N15" s="373">
        <f>+SUM('LÍNEA 1'!BJ57:BJ60)</f>
        <v>0</v>
      </c>
      <c r="O15" s="532" t="str">
        <f t="shared" si="7"/>
        <v>-</v>
      </c>
      <c r="P15" s="533" t="str">
        <f t="shared" si="8"/>
        <v xml:space="preserve"> -</v>
      </c>
    </row>
    <row r="16" spans="2:16" ht="18" customHeight="1">
      <c r="B16" s="191" t="s">
        <v>945</v>
      </c>
      <c r="C16" s="724" t="s">
        <v>946</v>
      </c>
      <c r="D16" s="725"/>
      <c r="E16" s="350">
        <f>+IF(SUM('LÍNEA 1'!Q61:Q71)&gt;0,AVERAGE('LÍNEA 1'!AD61:AD71)," -")</f>
        <v>0.97222222222222221</v>
      </c>
      <c r="F16" s="351">
        <f>+IF(SUM('LÍNEA 1'!S61:S71)&gt;0,AVERAGE('LÍNEA 1'!AF61:AF71)," -")</f>
        <v>0.80500000000000005</v>
      </c>
      <c r="G16" s="354">
        <f>+IF(SUM('LÍNEA 1'!U61:U71)&gt;0,AVERAGE('LÍNEA 1'!AH61:AH71)," -")</f>
        <v>0</v>
      </c>
      <c r="H16" s="357">
        <f>+IF(SUM('LÍNEA 1'!W61:W71)&gt;0,AVERAGE('LÍNEA 1'!AJ61:AJ71)," -")</f>
        <v>0</v>
      </c>
      <c r="I16" s="362">
        <f>+AVERAGE('LÍNEA 1'!R61:R71)+AVERAGE('LÍNEA 1'!T61:T71)</f>
        <v>0.57545454545454544</v>
      </c>
      <c r="J16" s="424">
        <f>+AVERAGE('LÍNEA 1'!AL61:AL71)</f>
        <v>0.45606060606060606</v>
      </c>
      <c r="K16" s="470">
        <f t="shared" si="1"/>
        <v>0.45606060606060606</v>
      </c>
      <c r="L16" s="394">
        <f>+SUM('LÍNEA 1'!AN61:AN71)+SUM('LÍNEA 1'!AS61:AS71)</f>
        <v>402750</v>
      </c>
      <c r="M16" s="373">
        <f>+SUM('LÍNEA 1'!BI61:BI71)</f>
        <v>127000</v>
      </c>
      <c r="N16" s="373">
        <f>+SUM('LÍNEA 1'!BJ61:BJ71)</f>
        <v>0</v>
      </c>
      <c r="O16" s="532">
        <f t="shared" si="7"/>
        <v>0.31533209186840472</v>
      </c>
      <c r="P16" s="533" t="str">
        <f t="shared" si="8"/>
        <v xml:space="preserve"> -</v>
      </c>
    </row>
    <row r="17" spans="2:16" ht="18" customHeight="1">
      <c r="B17" s="191" t="s">
        <v>947</v>
      </c>
      <c r="C17" s="724" t="s">
        <v>948</v>
      </c>
      <c r="D17" s="725"/>
      <c r="E17" s="350">
        <f>+IF(SUM('LÍNEA 1'!Q72:Q76)&gt;0,AVERAGE('LÍNEA 1'!AD72:AD76)," -")</f>
        <v>1</v>
      </c>
      <c r="F17" s="351">
        <f>+IF(SUM('LÍNEA 1'!S72:S76)&gt;0,AVERAGE('LÍNEA 1'!AF72:AF76)," -")</f>
        <v>0.52</v>
      </c>
      <c r="G17" s="354">
        <f>+IF(SUM('LÍNEA 1'!U72:U76)&gt;0,AVERAGE('LÍNEA 1'!AH72:AH76)," -")</f>
        <v>0</v>
      </c>
      <c r="H17" s="357">
        <f>+IF(SUM('LÍNEA 1'!W72:W76)&gt;0,AVERAGE('LÍNEA 1'!AJ72:AJ76)," -")</f>
        <v>0</v>
      </c>
      <c r="I17" s="362">
        <f>+AVERAGE('LÍNEA 1'!R72:R76)+AVERAGE('LÍNEA 1'!T72:T76)</f>
        <v>0.60000000000000009</v>
      </c>
      <c r="J17" s="424">
        <f>+AVERAGE('LÍNEA 1'!AL72:AL76)</f>
        <v>0.32999999999999996</v>
      </c>
      <c r="K17" s="470">
        <f t="shared" si="1"/>
        <v>0.32999999999999996</v>
      </c>
      <c r="L17" s="394">
        <f>+SUM('LÍNEA 1'!AN72:AN76)+SUM('LÍNEA 1'!AS72:AS76)</f>
        <v>0</v>
      </c>
      <c r="M17" s="373">
        <f>+SUM('LÍNEA 1'!BI72:BI76)</f>
        <v>0</v>
      </c>
      <c r="N17" s="373">
        <f>+SUM('LÍNEA 1'!BJ72:BJ76)</f>
        <v>0</v>
      </c>
      <c r="O17" s="532" t="str">
        <f t="shared" si="7"/>
        <v>-</v>
      </c>
      <c r="P17" s="533" t="str">
        <f t="shared" si="8"/>
        <v xml:space="preserve"> -</v>
      </c>
    </row>
    <row r="18" spans="2:16" ht="20" customHeight="1">
      <c r="B18" s="190" t="s">
        <v>949</v>
      </c>
      <c r="C18" s="747" t="s">
        <v>239</v>
      </c>
      <c r="D18" s="748"/>
      <c r="E18" s="352">
        <f>+AVERAGE(E19:E26)</f>
        <v>0.85163690476190479</v>
      </c>
      <c r="F18" s="352">
        <f t="shared" ref="F18:J18" si="9">+AVERAGE(F19:F26)</f>
        <v>0.45503412377096586</v>
      </c>
      <c r="G18" s="352">
        <f t="shared" si="9"/>
        <v>0</v>
      </c>
      <c r="H18" s="353">
        <f t="shared" si="9"/>
        <v>0</v>
      </c>
      <c r="I18" s="360">
        <f>+AVERAGE(I19:I26)</f>
        <v>0.5252913698955366</v>
      </c>
      <c r="J18" s="425">
        <f t="shared" si="9"/>
        <v>0.29042423301844356</v>
      </c>
      <c r="K18" s="471">
        <f t="shared" si="1"/>
        <v>0.29042423301844356</v>
      </c>
      <c r="L18" s="395">
        <f>+SUM(L19:L26)</f>
        <v>48320660</v>
      </c>
      <c r="M18" s="374">
        <f t="shared" ref="M18:N18" si="10">+SUM(M19:M26)</f>
        <v>23209341.544</v>
      </c>
      <c r="N18" s="374">
        <f t="shared" si="10"/>
        <v>11400</v>
      </c>
      <c r="O18" s="534">
        <f t="shared" si="7"/>
        <v>0.48031921633520736</v>
      </c>
      <c r="P18" s="535">
        <f t="shared" si="8"/>
        <v>4.9118153474487906E-4</v>
      </c>
    </row>
    <row r="19" spans="2:16" ht="18" customHeight="1">
      <c r="B19" s="191" t="s">
        <v>950</v>
      </c>
      <c r="C19" s="724" t="s">
        <v>951</v>
      </c>
      <c r="D19" s="725"/>
      <c r="E19" s="350">
        <f>+IF(SUM('LÍNEA 1'!Q78:Q81)&gt;0,AVERAGE('LÍNEA 1'!AD78:AD81)," -")</f>
        <v>1</v>
      </c>
      <c r="F19" s="351">
        <f>+IF(SUM('LÍNEA 1'!S78:S81)&gt;0,AVERAGE('LÍNEA 1'!AF78:AF81)," -")</f>
        <v>0.45</v>
      </c>
      <c r="G19" s="354">
        <f>+IF(SUM('LÍNEA 1'!U78:U81)&gt;0,AVERAGE('LÍNEA 1'!AH78:AH81)," -")</f>
        <v>0</v>
      </c>
      <c r="H19" s="357">
        <f>+IF(SUM('LÍNEA 1'!W78:W81)&gt;0,AVERAGE('LÍNEA 1'!AJ78:AJ81)," -")</f>
        <v>0</v>
      </c>
      <c r="I19" s="362">
        <f>+AVERAGE('LÍNEA 1'!R78:R81)+AVERAGE('LÍNEA 1'!T78:T81)</f>
        <v>0.58250000000000002</v>
      </c>
      <c r="J19" s="424">
        <f>+AVERAGE('LÍNEA 1'!AL78:AL81)</f>
        <v>0.21249999999999999</v>
      </c>
      <c r="K19" s="470">
        <f t="shared" si="1"/>
        <v>0.21249999999999999</v>
      </c>
      <c r="L19" s="394">
        <f>+SUM('LÍNEA 1'!AN78:AN81)+SUM('LÍNEA 1'!AS78:AS81)</f>
        <v>600000</v>
      </c>
      <c r="M19" s="373">
        <f>+SUM('LÍNEA 1'!BI78:BI81)</f>
        <v>0</v>
      </c>
      <c r="N19" s="373">
        <f>+SUM('LÍNEA 1'!BJ78:BJ81)</f>
        <v>0</v>
      </c>
      <c r="O19" s="532">
        <f t="shared" si="7"/>
        <v>0</v>
      </c>
      <c r="P19" s="533" t="str">
        <f t="shared" si="8"/>
        <v xml:space="preserve"> -</v>
      </c>
    </row>
    <row r="20" spans="2:16" ht="18" customHeight="1">
      <c r="B20" s="191" t="s">
        <v>952</v>
      </c>
      <c r="C20" s="724" t="s">
        <v>953</v>
      </c>
      <c r="D20" s="725"/>
      <c r="E20" s="350">
        <f>+IF(SUM('LÍNEA 1'!Q82:Q84)&gt;0,AVERAGE('LÍNEA 1'!AD82:AD84)," -")</f>
        <v>0.66666666666666663</v>
      </c>
      <c r="F20" s="351">
        <f>+IF(SUM('LÍNEA 1'!S82:S84)&gt;0,AVERAGE('LÍNEA 1'!AF82:AF84)," -")</f>
        <v>0.66666666666666663</v>
      </c>
      <c r="G20" s="354">
        <f>+IF(SUM('LÍNEA 1'!U82:U84)&gt;0,AVERAGE('LÍNEA 1'!AH82:AH84)," -")</f>
        <v>0</v>
      </c>
      <c r="H20" s="357">
        <f>+IF(SUM('LÍNEA 1'!W82:W84)&gt;0,AVERAGE('LÍNEA 1'!AJ82:AJ84)," -")</f>
        <v>0</v>
      </c>
      <c r="I20" s="362">
        <f>+AVERAGE('LÍNEA 1'!R82:R84)+AVERAGE('LÍNEA 1'!T82:T84)</f>
        <v>0.5</v>
      </c>
      <c r="J20" s="424">
        <f>+AVERAGE('LÍNEA 1'!AL82:AL84)</f>
        <v>0.33333333333333331</v>
      </c>
      <c r="K20" s="470">
        <f t="shared" si="1"/>
        <v>0.33333333333333331</v>
      </c>
      <c r="L20" s="394">
        <f>+SUM('LÍNEA 1'!AN82:AN84)+SUM('LÍNEA 1'!AS82:AS84)</f>
        <v>136500</v>
      </c>
      <c r="M20" s="373">
        <f>+SUM('LÍNEA 1'!BI82:BI84)</f>
        <v>19000</v>
      </c>
      <c r="N20" s="373">
        <f>+SUM('LÍNEA 1'!BJ82:BJ84)</f>
        <v>0</v>
      </c>
      <c r="O20" s="532">
        <f t="shared" si="7"/>
        <v>0.1391941391941392</v>
      </c>
      <c r="P20" s="533" t="str">
        <f t="shared" si="8"/>
        <v xml:space="preserve"> -</v>
      </c>
    </row>
    <row r="21" spans="2:16" ht="18" customHeight="1">
      <c r="B21" s="191" t="s">
        <v>954</v>
      </c>
      <c r="C21" s="724" t="s">
        <v>955</v>
      </c>
      <c r="D21" s="725"/>
      <c r="E21" s="350">
        <f>+IF(SUM('LÍNEA 1'!Q85:Q99)&gt;0,AVERAGE('LÍNEA 1'!AD85:AD99)," -")</f>
        <v>1</v>
      </c>
      <c r="F21" s="351">
        <f>+IF(SUM('LÍNEA 1'!S85:S99)&gt;0,AVERAGE('LÍNEA 1'!AF85:AF99)," -")</f>
        <v>0.53876923076923078</v>
      </c>
      <c r="G21" s="354">
        <f>+IF(SUM('LÍNEA 1'!U85:U99)&gt;0,AVERAGE('LÍNEA 1'!AH85:AH99)," -")</f>
        <v>0</v>
      </c>
      <c r="H21" s="357">
        <f>+IF(SUM('LÍNEA 1'!W85:W99)&gt;0,AVERAGE('LÍNEA 1'!AJ85:AJ99)," -")</f>
        <v>0</v>
      </c>
      <c r="I21" s="362">
        <f>+AVERAGE('LÍNEA 1'!R85:R99)+AVERAGE('LÍNEA 1'!T85:T99)</f>
        <v>0.52622222222222226</v>
      </c>
      <c r="J21" s="424">
        <f>+AVERAGE('LÍNEA 1'!AL85:AL99)</f>
        <v>0.36783111111111111</v>
      </c>
      <c r="K21" s="470">
        <f t="shared" si="1"/>
        <v>0.36783111111111111</v>
      </c>
      <c r="L21" s="394">
        <f>+SUM('LÍNEA 1'!AN85:AN99)+SUM('LÍNEA 1'!AS85:AS99)</f>
        <v>33852539</v>
      </c>
      <c r="M21" s="373">
        <f>+SUM('LÍNEA 1'!BI85:BI99)</f>
        <v>21726568.544</v>
      </c>
      <c r="N21" s="373">
        <f>+SUM('LÍNEA 1'!BJ85:BJ99)</f>
        <v>0</v>
      </c>
      <c r="O21" s="532">
        <f t="shared" si="7"/>
        <v>0.64180026626658637</v>
      </c>
      <c r="P21" s="533" t="str">
        <f t="shared" si="8"/>
        <v xml:space="preserve"> -</v>
      </c>
    </row>
    <row r="22" spans="2:16" ht="18" customHeight="1">
      <c r="B22" s="191" t="s">
        <v>956</v>
      </c>
      <c r="C22" s="724" t="s">
        <v>957</v>
      </c>
      <c r="D22" s="725"/>
      <c r="E22" s="350">
        <f>+IF(SUM('LÍNEA 1'!Q100:Q112)&gt;0,AVERAGE('LÍNEA 1'!AD100:AD112)," -")</f>
        <v>0.5714285714285714</v>
      </c>
      <c r="F22" s="351">
        <f>+IF(SUM('LÍNEA 1'!S100:S112)&gt;0,AVERAGE('LÍNEA 1'!AF100:AF112)," -")</f>
        <v>0.25</v>
      </c>
      <c r="G22" s="354">
        <f>+IF(SUM('LÍNEA 1'!U100:U112)&gt;0,AVERAGE('LÍNEA 1'!AH100:AH112)," -")</f>
        <v>0</v>
      </c>
      <c r="H22" s="357">
        <f>+IF(SUM('LÍNEA 1'!W100:W112)&gt;0,AVERAGE('LÍNEA 1'!AJ100:AJ112)," -")</f>
        <v>0</v>
      </c>
      <c r="I22" s="362">
        <f>+AVERAGE('LÍNEA 1'!R100:R112)+AVERAGE('LÍNEA 1'!T100:T112)</f>
        <v>0.55076923076923079</v>
      </c>
      <c r="J22" s="424">
        <f>+AVERAGE('LÍNEA 1'!AL100:AL112)</f>
        <v>0.13461538461538461</v>
      </c>
      <c r="K22" s="470">
        <f t="shared" si="1"/>
        <v>0.13461538461538461</v>
      </c>
      <c r="L22" s="394">
        <f>+SUM('LÍNEA 1'!AN100:AN112)+SUM('LÍNEA 1'!AS100:AS112)</f>
        <v>2224245</v>
      </c>
      <c r="M22" s="373">
        <f>+SUM('LÍNEA 1'!BI100:BI112)</f>
        <v>675166</v>
      </c>
      <c r="N22" s="373">
        <f>+SUM('LÍNEA 1'!BJ100:BJ112)</f>
        <v>0</v>
      </c>
      <c r="O22" s="532">
        <f t="shared" si="7"/>
        <v>0.30354839507338444</v>
      </c>
      <c r="P22" s="533" t="str">
        <f t="shared" si="8"/>
        <v xml:space="preserve"> -</v>
      </c>
    </row>
    <row r="23" spans="2:16" ht="18" customHeight="1">
      <c r="B23" s="191" t="s">
        <v>958</v>
      </c>
      <c r="C23" s="724" t="s">
        <v>959</v>
      </c>
      <c r="D23" s="725"/>
      <c r="E23" s="350">
        <f>+IF(SUM('LÍNEA 1'!Q113:Q117)&gt;0,AVERAGE('LÍNEA 1'!AD113:AD117)," -")</f>
        <v>0.7</v>
      </c>
      <c r="F23" s="351">
        <f>+IF(SUM('LÍNEA 1'!S113:S117)&gt;0,AVERAGE('LÍNEA 1'!AF113:AF117)," -")</f>
        <v>0.33333333333333331</v>
      </c>
      <c r="G23" s="354">
        <f>+IF(SUM('LÍNEA 1'!U113:U117)&gt;0,AVERAGE('LÍNEA 1'!AH113:AH117)," -")</f>
        <v>0</v>
      </c>
      <c r="H23" s="357">
        <f>+IF(SUM('LÍNEA 1'!W113:W117)&gt;0,AVERAGE('LÍNEA 1'!AJ113:AJ117)," -")</f>
        <v>0</v>
      </c>
      <c r="I23" s="362">
        <f>+AVERAGE('LÍNEA 1'!R113:R117)+AVERAGE('LÍNEA 1'!T113:T117)</f>
        <v>0.7</v>
      </c>
      <c r="J23" s="424">
        <f>+AVERAGE('LÍNEA 1'!AL113:AL117)</f>
        <v>0.36666666666666659</v>
      </c>
      <c r="K23" s="470">
        <f t="shared" si="1"/>
        <v>0.36666666666666659</v>
      </c>
      <c r="L23" s="394">
        <f>+SUM('LÍNEA 1'!AN113:AN117)+SUM('LÍNEA 1'!AS113:AS117)</f>
        <v>9590648</v>
      </c>
      <c r="M23" s="373">
        <f>+SUM('LÍNEA 1'!BI113:BI117)</f>
        <v>342974</v>
      </c>
      <c r="N23" s="373">
        <f>+SUM('LÍNEA 1'!BJ113:BJ117)</f>
        <v>0</v>
      </c>
      <c r="O23" s="532">
        <f t="shared" si="7"/>
        <v>3.5761295795654263E-2</v>
      </c>
      <c r="P23" s="533" t="str">
        <f t="shared" si="8"/>
        <v xml:space="preserve"> -</v>
      </c>
    </row>
    <row r="24" spans="2:16" ht="18" customHeight="1">
      <c r="B24" s="191" t="s">
        <v>960</v>
      </c>
      <c r="C24" s="724" t="s">
        <v>961</v>
      </c>
      <c r="D24" s="725"/>
      <c r="E24" s="350">
        <f>+IF(SUM('LÍNEA 1'!Q118:Q120)&gt;0,AVERAGE('LÍNEA 1'!AD118:AD120)," -")</f>
        <v>0.92500000000000004</v>
      </c>
      <c r="F24" s="351">
        <f>+IF(SUM('LÍNEA 1'!S118:S120)&gt;0,AVERAGE('LÍNEA 1'!AF118:AF120)," -")</f>
        <v>0.75</v>
      </c>
      <c r="G24" s="354">
        <f>+IF(SUM('LÍNEA 1'!U118:U120)&gt;0,AVERAGE('LÍNEA 1'!AH118:AH120)," -")</f>
        <v>0</v>
      </c>
      <c r="H24" s="357">
        <f>+IF(SUM('LÍNEA 1'!W118:W120)&gt;0,AVERAGE('LÍNEA 1'!AJ118:AJ120)," -")</f>
        <v>0</v>
      </c>
      <c r="I24" s="362">
        <f>+AVERAGE('LÍNEA 1'!R118:R120)+AVERAGE('LÍNEA 1'!T118:T120)</f>
        <v>0.33333333333333331</v>
      </c>
      <c r="J24" s="424">
        <f>+AVERAGE('LÍNEA 1'!AL118:AL120)</f>
        <v>0.27916666666666667</v>
      </c>
      <c r="K24" s="470">
        <f t="shared" si="1"/>
        <v>0.27916666666666667</v>
      </c>
      <c r="L24" s="394">
        <f>+SUM('LÍNEA 1'!AN118:AN120)+SUM('LÍNEA 1'!AS118:AS120)</f>
        <v>0</v>
      </c>
      <c r="M24" s="373">
        <f>+SUM('LÍNEA 1'!BI118:BI120)</f>
        <v>0</v>
      </c>
      <c r="N24" s="373">
        <f>+SUM('LÍNEA 1'!BJ118:BJ120)</f>
        <v>0</v>
      </c>
      <c r="O24" s="532" t="str">
        <f t="shared" si="7"/>
        <v>-</v>
      </c>
      <c r="P24" s="533" t="str">
        <f t="shared" si="8"/>
        <v xml:space="preserve"> -</v>
      </c>
    </row>
    <row r="25" spans="2:16" ht="18" customHeight="1">
      <c r="B25" s="191" t="s">
        <v>962</v>
      </c>
      <c r="C25" s="724" t="s">
        <v>963</v>
      </c>
      <c r="D25" s="725"/>
      <c r="E25" s="350">
        <f>+IF(SUM('LÍNEA 1'!Q121:Q129)&gt;0,AVERAGE('LÍNEA 1'!AD121:AD129)," -")</f>
        <v>1</v>
      </c>
      <c r="F25" s="351">
        <f>+IF(SUM('LÍNEA 1'!S121:S129)&gt;0,AVERAGE('LÍNEA 1'!AF121:AF129)," -")</f>
        <v>3.5714285714285712E-2</v>
      </c>
      <c r="G25" s="354">
        <f>+IF(SUM('LÍNEA 1'!U121:U129)&gt;0,AVERAGE('LÍNEA 1'!AH121:AH129)," -")</f>
        <v>0</v>
      </c>
      <c r="H25" s="357">
        <f>+IF(SUM('LÍNEA 1'!W121:W129)&gt;0,AVERAGE('LÍNEA 1'!AJ121:AJ129)," -")</f>
        <v>0</v>
      </c>
      <c r="I25" s="362">
        <f>+AVERAGE('LÍNEA 1'!R121:R129)+AVERAGE('LÍNEA 1'!T121:T129)</f>
        <v>0.50950617283950617</v>
      </c>
      <c r="J25" s="424">
        <f>+AVERAGE('LÍNEA 1'!AL121:AL129)</f>
        <v>0.11283333333333334</v>
      </c>
      <c r="K25" s="470">
        <f t="shared" si="1"/>
        <v>0.11283333333333334</v>
      </c>
      <c r="L25" s="394">
        <f>+SUM('LÍNEA 1'!AN121:AN129)+SUM('LÍNEA 1'!AS121:AS129)</f>
        <v>1886978</v>
      </c>
      <c r="M25" s="373">
        <f>+SUM('LÍNEA 1'!BI121:BI129)</f>
        <v>445633</v>
      </c>
      <c r="N25" s="373">
        <f>+SUM('LÍNEA 1'!BJ121:BJ129)</f>
        <v>0</v>
      </c>
      <c r="O25" s="532">
        <f t="shared" si="7"/>
        <v>0.23616226580278096</v>
      </c>
      <c r="P25" s="533" t="str">
        <f t="shared" si="8"/>
        <v xml:space="preserve"> -</v>
      </c>
    </row>
    <row r="26" spans="2:16" ht="18" customHeight="1">
      <c r="B26" s="191" t="s">
        <v>964</v>
      </c>
      <c r="C26" s="724" t="s">
        <v>965</v>
      </c>
      <c r="D26" s="725"/>
      <c r="E26" s="350">
        <f>+IF(SUM('LÍNEA 1'!Q130:Q135)&gt;0,AVERAGE('LÍNEA 1'!AD130:AD135)," -")</f>
        <v>0.95000000000000007</v>
      </c>
      <c r="F26" s="351">
        <f>+IF(SUM('LÍNEA 1'!S130:S135)&gt;0,AVERAGE('LÍNEA 1'!AF130:AF135)," -")</f>
        <v>0.61578947368421055</v>
      </c>
      <c r="G26" s="354">
        <f>+IF(SUM('LÍNEA 1'!U130:U135)&gt;0,AVERAGE('LÍNEA 1'!AH130:AH135)," -")</f>
        <v>0</v>
      </c>
      <c r="H26" s="357">
        <f>+IF(SUM('LÍNEA 1'!W130:W135)&gt;0,AVERAGE('LÍNEA 1'!AJ130:AJ135)," -")</f>
        <v>0</v>
      </c>
      <c r="I26" s="362">
        <f>+AVERAGE('LÍNEA 1'!R130:R135)+AVERAGE('LÍNEA 1'!T130:T135)</f>
        <v>0.5</v>
      </c>
      <c r="J26" s="424">
        <f>+AVERAGE('LÍNEA 1'!AL130:AL135)</f>
        <v>0.51644736842105265</v>
      </c>
      <c r="K26" s="470">
        <f t="shared" si="1"/>
        <v>0.51644736842105265</v>
      </c>
      <c r="L26" s="394">
        <f>+SUM('LÍNEA 1'!AN130:AN135)+SUM('LÍNEA 1'!AS130:AS135)</f>
        <v>29750</v>
      </c>
      <c r="M26" s="373">
        <f>+SUM('LÍNEA 1'!BI130:BI135)</f>
        <v>0</v>
      </c>
      <c r="N26" s="373">
        <f>+SUM('LÍNEA 1'!BJ130:BJ135)</f>
        <v>11400</v>
      </c>
      <c r="O26" s="532">
        <f t="shared" si="7"/>
        <v>0</v>
      </c>
      <c r="P26" s="533">
        <f t="shared" si="8"/>
        <v>1</v>
      </c>
    </row>
    <row r="27" spans="2:16" ht="20" customHeight="1">
      <c r="B27" s="190" t="s">
        <v>966</v>
      </c>
      <c r="C27" s="747" t="s">
        <v>240</v>
      </c>
      <c r="D27" s="748"/>
      <c r="E27" s="352">
        <f>+AVERAGE(E28:E31)</f>
        <v>0.99722222222222223</v>
      </c>
      <c r="F27" s="352">
        <f t="shared" ref="F27:J27" si="11">+AVERAGE(F28:F31)</f>
        <v>0.50766129032258056</v>
      </c>
      <c r="G27" s="352">
        <f t="shared" si="11"/>
        <v>0</v>
      </c>
      <c r="H27" s="353">
        <f t="shared" si="11"/>
        <v>0</v>
      </c>
      <c r="I27" s="360">
        <f>+AVERAGE(I28:I31)</f>
        <v>0.45383333333333337</v>
      </c>
      <c r="J27" s="425">
        <f t="shared" si="11"/>
        <v>0.31164777777777775</v>
      </c>
      <c r="K27" s="471">
        <f t="shared" si="1"/>
        <v>0.31164777777777775</v>
      </c>
      <c r="L27" s="395">
        <f>+SUM(L28:L31)</f>
        <v>0</v>
      </c>
      <c r="M27" s="374">
        <f t="shared" ref="M27:N27" si="12">+SUM(M28:M31)</f>
        <v>0</v>
      </c>
      <c r="N27" s="374">
        <f t="shared" si="12"/>
        <v>0</v>
      </c>
      <c r="O27" s="534" t="str">
        <f t="shared" si="7"/>
        <v>-</v>
      </c>
      <c r="P27" s="535" t="str">
        <f t="shared" si="8"/>
        <v xml:space="preserve"> -</v>
      </c>
    </row>
    <row r="28" spans="2:16" ht="18" customHeight="1">
      <c r="B28" s="191" t="s">
        <v>967</v>
      </c>
      <c r="C28" s="724" t="s">
        <v>968</v>
      </c>
      <c r="D28" s="725"/>
      <c r="E28" s="350">
        <f>+IF(SUM('LÍNEA 1'!Q137:Q140)&gt;0,AVERAGE('LÍNEA 1'!AD137:AD140)," -")</f>
        <v>0.9916666666666667</v>
      </c>
      <c r="F28" s="351">
        <f>+IF(SUM('LÍNEA 1'!S137:S140)&gt;0,AVERAGE('LÍNEA 1'!AF137:AF140)," -")</f>
        <v>0.6</v>
      </c>
      <c r="G28" s="354">
        <f>+IF(SUM('LÍNEA 1'!U137:U140)&gt;0,AVERAGE('LÍNEA 1'!AH137:AH140)," -")</f>
        <v>0</v>
      </c>
      <c r="H28" s="357">
        <f>+IF(SUM('LÍNEA 1'!W137:W140)&gt;0,AVERAGE('LÍNEA 1'!AJ137:AJ140)," -")</f>
        <v>0</v>
      </c>
      <c r="I28" s="362">
        <f>+AVERAGE('LÍNEA 1'!R137:R140)+AVERAGE('LÍNEA 1'!T137:T140)</f>
        <v>0.5</v>
      </c>
      <c r="J28" s="424">
        <f>+AVERAGE('LÍNEA 1'!AL137:AL140)</f>
        <v>0.23749999999999996</v>
      </c>
      <c r="K28" s="470">
        <f t="shared" si="1"/>
        <v>0.23749999999999996</v>
      </c>
      <c r="L28" s="394">
        <f>+SUM('LÍNEA 1'!AN137:AN140)+SUM('LÍNEA 1'!AS137:AS140)</f>
        <v>0</v>
      </c>
      <c r="M28" s="373">
        <f>+SUM('LÍNEA 1'!BI137:BI140)</f>
        <v>0</v>
      </c>
      <c r="N28" s="373">
        <f>+SUM('LÍNEA 1'!BJ137:BJ140)</f>
        <v>0</v>
      </c>
      <c r="O28" s="532" t="str">
        <f t="shared" si="7"/>
        <v>-</v>
      </c>
      <c r="P28" s="533" t="str">
        <f t="shared" si="8"/>
        <v xml:space="preserve"> -</v>
      </c>
    </row>
    <row r="29" spans="2:16" ht="18" customHeight="1">
      <c r="B29" s="191" t="s">
        <v>969</v>
      </c>
      <c r="C29" s="724" t="s">
        <v>970</v>
      </c>
      <c r="D29" s="725"/>
      <c r="E29" s="350">
        <f>+IF(SUM('LÍNEA 1'!Q141:Q145)&gt;0,AVERAGE('LÍNEA 1'!AD141:AD145)," -")</f>
        <v>1</v>
      </c>
      <c r="F29" s="351">
        <f>+IF(SUM('LÍNEA 1'!S141:S145)&gt;0,AVERAGE('LÍNEA 1'!AF141:AF145)," -")</f>
        <v>0.88064516129032255</v>
      </c>
      <c r="G29" s="354">
        <f>+IF(SUM('LÍNEA 1'!U141:U145)&gt;0,AVERAGE('LÍNEA 1'!AH141:AH145)," -")</f>
        <v>0</v>
      </c>
      <c r="H29" s="357">
        <f>+IF(SUM('LÍNEA 1'!W141:W145)&gt;0,AVERAGE('LÍNEA 1'!AJ141:AJ145)," -")</f>
        <v>0</v>
      </c>
      <c r="I29" s="362">
        <f>+AVERAGE('LÍNEA 1'!R141:R145)+AVERAGE('LÍNEA 1'!T141:T145)</f>
        <v>0.45533333333333337</v>
      </c>
      <c r="J29" s="424">
        <f>+AVERAGE('LÍNEA 1'!AL141:AL145)</f>
        <v>0.46048</v>
      </c>
      <c r="K29" s="470">
        <f t="shared" si="1"/>
        <v>0.46048</v>
      </c>
      <c r="L29" s="394">
        <f>+SUM('LÍNEA 1'!AN141:AN145)+SUM('LÍNEA 1'!AS141:AS145)</f>
        <v>0</v>
      </c>
      <c r="M29" s="373">
        <f>+SUM('LÍNEA 1'!BI141:BI145)</f>
        <v>0</v>
      </c>
      <c r="N29" s="373">
        <f>+SUM('LÍNEA 1'!BJ141:BJ145)</f>
        <v>0</v>
      </c>
      <c r="O29" s="532" t="str">
        <f t="shared" si="7"/>
        <v>-</v>
      </c>
      <c r="P29" s="533" t="str">
        <f t="shared" si="8"/>
        <v xml:space="preserve"> -</v>
      </c>
    </row>
    <row r="30" spans="2:16" ht="18" customHeight="1">
      <c r="B30" s="191" t="s">
        <v>971</v>
      </c>
      <c r="C30" s="724" t="s">
        <v>972</v>
      </c>
      <c r="D30" s="725"/>
      <c r="E30" s="350" t="str">
        <f>+IF(SUM('LÍNEA 1'!Q146:Q147)&gt;0,AVERAGE('LÍNEA 1'!AD146:AD147)," -")</f>
        <v xml:space="preserve"> -</v>
      </c>
      <c r="F30" s="351">
        <f>+IF(SUM('LÍNEA 1'!S146:S147)&gt;0,AVERAGE('LÍNEA 1'!AF146:AF147)," -")</f>
        <v>0</v>
      </c>
      <c r="G30" s="354">
        <f>+IF(SUM('LÍNEA 1'!U146:U147)&gt;0,AVERAGE('LÍNEA 1'!AH146:AH147)," -")</f>
        <v>0</v>
      </c>
      <c r="H30" s="357">
        <f>+IF(SUM('LÍNEA 1'!W146:W147)&gt;0,AVERAGE('LÍNEA 1'!AJ146:AJ147)," -")</f>
        <v>0</v>
      </c>
      <c r="I30" s="362">
        <f>+AVERAGE('LÍNEA 1'!R146:R147)+AVERAGE('LÍNEA 1'!T146:T147)</f>
        <v>0.25</v>
      </c>
      <c r="J30" s="424">
        <f>+AVERAGE('LÍNEA 1'!AL146:AL147)</f>
        <v>3.7499999999999999E-2</v>
      </c>
      <c r="K30" s="470">
        <f t="shared" si="1"/>
        <v>3.7499999999999999E-2</v>
      </c>
      <c r="L30" s="394">
        <f>+SUM('LÍNEA 1'!AN146:AN147)+SUM('LÍNEA 1'!AS146:AS147)</f>
        <v>0</v>
      </c>
      <c r="M30" s="373">
        <f>+SUM('LÍNEA 1'!BI146:BI147)</f>
        <v>0</v>
      </c>
      <c r="N30" s="373">
        <f>+SUM('LÍNEA 1'!BJ146:BJ147)</f>
        <v>0</v>
      </c>
      <c r="O30" s="532" t="str">
        <f t="shared" si="7"/>
        <v>-</v>
      </c>
      <c r="P30" s="533" t="str">
        <f t="shared" si="8"/>
        <v xml:space="preserve"> -</v>
      </c>
    </row>
    <row r="31" spans="2:16" ht="18" customHeight="1">
      <c r="B31" s="191" t="s">
        <v>973</v>
      </c>
      <c r="C31" s="724" t="s">
        <v>974</v>
      </c>
      <c r="D31" s="725"/>
      <c r="E31" s="350">
        <f>+IF(SUM('LÍNEA 1'!Q148:Q150)&gt;0,AVERAGE('LÍNEA 1'!AD148:AD150), "-")</f>
        <v>1</v>
      </c>
      <c r="F31" s="351">
        <f>+IF(SUM('LÍNEA 1'!S148:S150)&gt;0,AVERAGE('LÍNEA 1'!AF148:AF150), "-")</f>
        <v>0.55000000000000004</v>
      </c>
      <c r="G31" s="354">
        <f>+IF(SUM('LÍNEA 1'!U148:U150)&gt;0,AVERAGE('LÍNEA 1'!AH148:AH150), "-")</f>
        <v>0</v>
      </c>
      <c r="H31" s="357">
        <f>+IF(SUM('LÍNEA 1'!W148:W150)&gt;0,AVERAGE('LÍNEA 1'!AJ148:AJ150), "-")</f>
        <v>0</v>
      </c>
      <c r="I31" s="362">
        <f>+AVERAGE('LÍNEA 1'!R148:R150)+AVERAGE('LÍNEA 1'!T148:T150)</f>
        <v>0.6100000000000001</v>
      </c>
      <c r="J31" s="424">
        <f>+AVERAGE('LÍNEA 1'!AL148:AL150)</f>
        <v>0.51111111111111107</v>
      </c>
      <c r="K31" s="470">
        <f t="shared" si="1"/>
        <v>0.51111111111111107</v>
      </c>
      <c r="L31" s="394">
        <f>+SUM('LÍNEA 1'!AN148:AN150)+SUM('LÍNEA 1'!AS148:AS150)</f>
        <v>0</v>
      </c>
      <c r="M31" s="373">
        <f>+SUM('LÍNEA 1'!BI148:BI150)</f>
        <v>0</v>
      </c>
      <c r="N31" s="373">
        <f>+SUM('LÍNEA 1'!BJ148:BJ150)</f>
        <v>0</v>
      </c>
      <c r="O31" s="532" t="str">
        <f t="shared" si="7"/>
        <v>-</v>
      </c>
      <c r="P31" s="533" t="str">
        <f t="shared" si="8"/>
        <v xml:space="preserve"> -</v>
      </c>
    </row>
    <row r="32" spans="2:16" ht="20" customHeight="1">
      <c r="B32" s="190" t="s">
        <v>975</v>
      </c>
      <c r="C32" s="747" t="s">
        <v>241</v>
      </c>
      <c r="D32" s="748"/>
      <c r="E32" s="352">
        <f>+AVERAGE(E33:E37)</f>
        <v>0.90583333333333338</v>
      </c>
      <c r="F32" s="352">
        <f t="shared" ref="F32:J32" si="13">+AVERAGE(F33:F37)</f>
        <v>0.22595238095238096</v>
      </c>
      <c r="G32" s="352">
        <f t="shared" si="13"/>
        <v>0</v>
      </c>
      <c r="H32" s="353">
        <f t="shared" si="13"/>
        <v>0</v>
      </c>
      <c r="I32" s="360">
        <f>+AVERAGE(I33:I37)</f>
        <v>0.53214444444444442</v>
      </c>
      <c r="J32" s="425">
        <f t="shared" si="13"/>
        <v>0.17019444444444445</v>
      </c>
      <c r="K32" s="471">
        <f t="shared" si="1"/>
        <v>0.17019444444444445</v>
      </c>
      <c r="L32" s="395">
        <f>+SUM(L33:L37)</f>
        <v>9431471</v>
      </c>
      <c r="M32" s="374">
        <f t="shared" ref="M32:N32" si="14">+SUM(M33:M37)</f>
        <v>4567162</v>
      </c>
      <c r="N32" s="374">
        <f t="shared" si="14"/>
        <v>0</v>
      </c>
      <c r="O32" s="534">
        <f t="shared" si="7"/>
        <v>0.48424704905523219</v>
      </c>
      <c r="P32" s="535" t="str">
        <f t="shared" si="8"/>
        <v xml:space="preserve"> -</v>
      </c>
    </row>
    <row r="33" spans="2:16" ht="18" customHeight="1">
      <c r="B33" s="191" t="s">
        <v>976</v>
      </c>
      <c r="C33" s="724" t="s">
        <v>977</v>
      </c>
      <c r="D33" s="725"/>
      <c r="E33" s="350">
        <f>+IF(SUM('LÍNEA 1'!Q152:Q160)&gt;0,AVERAGE('LÍNEA 1'!AD152:AD160)," -")</f>
        <v>0.94000000000000006</v>
      </c>
      <c r="F33" s="351">
        <f>+IF(SUM('LÍNEA 1'!S152:S160)&gt;0,AVERAGE('LÍNEA 1'!AF152:AF160)," -")</f>
        <v>0.17142857142857143</v>
      </c>
      <c r="G33" s="354">
        <f>+IF(SUM('LÍNEA 1'!U152:U160)&gt;0,AVERAGE('LÍNEA 1'!AH152:AH160)," -")</f>
        <v>0</v>
      </c>
      <c r="H33" s="357">
        <f>+IF(SUM('LÍNEA 1'!W152:W160)&gt;0,AVERAGE('LÍNEA 1'!AJ152:AJ160)," -")</f>
        <v>0</v>
      </c>
      <c r="I33" s="362">
        <f>+AVERAGE('LÍNEA 1'!R152:R160)+AVERAGE('LÍNEA 1'!T152:T160)</f>
        <v>0.62222222222222223</v>
      </c>
      <c r="J33" s="424">
        <f>+AVERAGE('LÍNEA 1'!AL152:AL160)</f>
        <v>0.24722222222222223</v>
      </c>
      <c r="K33" s="470">
        <f t="shared" si="1"/>
        <v>0.24722222222222223</v>
      </c>
      <c r="L33" s="394">
        <f>+SUM('LÍNEA 1'!AN152:AN160)+SUM('LÍNEA 1'!AS152:AS160)</f>
        <v>3357445</v>
      </c>
      <c r="M33" s="373">
        <f>+SUM('LÍNEA 1'!BI152:BI160)</f>
        <v>1804951</v>
      </c>
      <c r="N33" s="373">
        <f>+SUM('LÍNEA 1'!BJ152:BJ160)</f>
        <v>0</v>
      </c>
      <c r="O33" s="532">
        <f t="shared" si="7"/>
        <v>0.53759659502985158</v>
      </c>
      <c r="P33" s="533" t="str">
        <f t="shared" si="8"/>
        <v xml:space="preserve"> -</v>
      </c>
    </row>
    <row r="34" spans="2:16" ht="18" customHeight="1">
      <c r="B34" s="191" t="s">
        <v>978</v>
      </c>
      <c r="C34" s="724" t="s">
        <v>979</v>
      </c>
      <c r="D34" s="725"/>
      <c r="E34" s="350">
        <f>+IF(SUM('LÍNEA 1'!Q161:Q162)&gt;0,AVERAGE('LÍNEA 1'!AD161:AD162)," -")</f>
        <v>1</v>
      </c>
      <c r="F34" s="351">
        <f>+IF(SUM('LÍNEA 1'!S161:S162)&gt;0,AVERAGE('LÍNEA 1'!AF161:AF162)," -")</f>
        <v>0.55833333333333335</v>
      </c>
      <c r="G34" s="354">
        <f>+IF(SUM('LÍNEA 1'!U161:U162)&gt;0,AVERAGE('LÍNEA 1'!AH161:AH162)," -")</f>
        <v>0</v>
      </c>
      <c r="H34" s="357">
        <f>+IF(SUM('LÍNEA 1'!W161:W162)&gt;0,AVERAGE('LÍNEA 1'!AJ161:AJ162)," -")</f>
        <v>0</v>
      </c>
      <c r="I34" s="362">
        <f>+AVERAGE('LÍNEA 1'!R161:R162)+AVERAGE('LÍNEA 1'!T161:T162)</f>
        <v>0.5</v>
      </c>
      <c r="J34" s="424">
        <f>+AVERAGE('LÍNEA 1'!AL161:AL162)</f>
        <v>0.32333333333333336</v>
      </c>
      <c r="K34" s="470">
        <f t="shared" si="1"/>
        <v>0.32333333333333336</v>
      </c>
      <c r="L34" s="394">
        <f>+SUM('LÍNEA 1'!AN161:AN162)+SUM('LÍNEA 1'!AS161:AS162)</f>
        <v>1800000</v>
      </c>
      <c r="M34" s="373">
        <f>+SUM('LÍNEA 1'!BI161:BI162)</f>
        <v>807633</v>
      </c>
      <c r="N34" s="373">
        <f>+SUM('LÍNEA 1'!BJ161:BJ162)</f>
        <v>0</v>
      </c>
      <c r="O34" s="532">
        <f t="shared" si="7"/>
        <v>0.448685</v>
      </c>
      <c r="P34" s="533" t="str">
        <f t="shared" si="8"/>
        <v xml:space="preserve"> -</v>
      </c>
    </row>
    <row r="35" spans="2:16" ht="18" customHeight="1">
      <c r="B35" s="191" t="s">
        <v>980</v>
      </c>
      <c r="C35" s="724" t="s">
        <v>981</v>
      </c>
      <c r="D35" s="725"/>
      <c r="E35" s="350">
        <f>+IF(SUM('LÍNEA 1'!Q163:Q170)&gt;0,AVERAGE('LÍNEA 1'!AD163:AD170)," -")</f>
        <v>0.85</v>
      </c>
      <c r="F35" s="351">
        <f>+IF(SUM('LÍNEA 1'!S163:S170)&gt;0,AVERAGE('LÍNEA 1'!AF163:AF170)," -")</f>
        <v>0.4</v>
      </c>
      <c r="G35" s="354">
        <f>+IF(SUM('LÍNEA 1'!U163:U170)&gt;0,AVERAGE('LÍNEA 1'!AH163:AH170)," -")</f>
        <v>0</v>
      </c>
      <c r="H35" s="357">
        <f>+IF(SUM('LÍNEA 1'!W163:W170)&gt;0,AVERAGE('LÍNEA 1'!AJ163:AJ170)," -")</f>
        <v>0</v>
      </c>
      <c r="I35" s="362">
        <f>+AVERAGE('LÍNEA 1'!R163:R170)+AVERAGE('LÍNEA 1'!T163:T170)</f>
        <v>0.5625</v>
      </c>
      <c r="J35" s="424">
        <f>+AVERAGE('LÍNEA 1'!AL163:AL170)</f>
        <v>0.16875000000000001</v>
      </c>
      <c r="K35" s="470">
        <f t="shared" si="1"/>
        <v>0.16875000000000001</v>
      </c>
      <c r="L35" s="394">
        <f>+SUM('LÍNEA 1'!AN163:AN170)+SUM('LÍNEA 1'!AS163:AS170)</f>
        <v>3026396</v>
      </c>
      <c r="M35" s="373">
        <f>+SUM('LÍNEA 1'!BI163:BI170)</f>
        <v>906948</v>
      </c>
      <c r="N35" s="373">
        <f>+SUM('LÍNEA 1'!BJ163:BJ170)</f>
        <v>0</v>
      </c>
      <c r="O35" s="532">
        <f t="shared" si="7"/>
        <v>0.29967922241504419</v>
      </c>
      <c r="P35" s="533" t="str">
        <f t="shared" si="8"/>
        <v xml:space="preserve"> -</v>
      </c>
    </row>
    <row r="36" spans="2:16" ht="18" customHeight="1">
      <c r="B36" s="191" t="s">
        <v>982</v>
      </c>
      <c r="C36" s="724" t="s">
        <v>983</v>
      </c>
      <c r="D36" s="725"/>
      <c r="E36" s="350">
        <f>+IF(SUM('LÍNEA 1'!Q171:Q175)&gt;0,AVERAGE('LÍNEA 1'!AD171:AD175)," -")</f>
        <v>0.83333333333333337</v>
      </c>
      <c r="F36" s="351">
        <f>+IF(SUM('LÍNEA 1'!S171:S175)&gt;0,AVERAGE('LÍNEA 1'!AF171:AF175)," -")</f>
        <v>0</v>
      </c>
      <c r="G36" s="354">
        <f>+IF(SUM('LÍNEA 1'!U171:U175)&gt;0,AVERAGE('LÍNEA 1'!AH171:AH175)," -")</f>
        <v>0</v>
      </c>
      <c r="H36" s="357">
        <f>+IF(SUM('LÍNEA 1'!W171:W175)&gt;0,AVERAGE('LÍNEA 1'!AJ171:AJ175)," -")</f>
        <v>0</v>
      </c>
      <c r="I36" s="362">
        <f>+AVERAGE('LÍNEA 1'!R171:R175)+AVERAGE('LÍNEA 1'!T171:T175)</f>
        <v>0.6160000000000001</v>
      </c>
      <c r="J36" s="424">
        <f>+AVERAGE('LÍNEA 1'!AL171:AL175)</f>
        <v>6.9999999999999993E-2</v>
      </c>
      <c r="K36" s="470">
        <f t="shared" si="1"/>
        <v>6.9999999999999993E-2</v>
      </c>
      <c r="L36" s="394">
        <f>+SUM('LÍNEA 1'!AN171:AN175)+SUM('LÍNEA 1'!AS171:AS175)</f>
        <v>36750</v>
      </c>
      <c r="M36" s="373">
        <f>+SUM('LÍNEA 1'!BI171:BI175)</f>
        <v>36750</v>
      </c>
      <c r="N36" s="373">
        <f>+SUM('LÍNEA 1'!BJ171:BJ175)</f>
        <v>0</v>
      </c>
      <c r="O36" s="532">
        <f t="shared" si="7"/>
        <v>1</v>
      </c>
      <c r="P36" s="533" t="str">
        <f t="shared" si="8"/>
        <v xml:space="preserve"> -</v>
      </c>
    </row>
    <row r="37" spans="2:16" ht="18" customHeight="1" thickBot="1">
      <c r="B37" s="191" t="s">
        <v>984</v>
      </c>
      <c r="C37" s="751" t="s">
        <v>985</v>
      </c>
      <c r="D37" s="752"/>
      <c r="E37" s="355" t="str">
        <f>+IF(SUM('LÍNEA 1'!Q176:Q181)&gt;0,AVERAGE('LÍNEA 1'!AD176:AD181)," -")</f>
        <v xml:space="preserve"> -</v>
      </c>
      <c r="F37" s="355">
        <f>+IF(SUM('LÍNEA 1'!S176:S181)&gt;0,AVERAGE('LÍNEA 1'!AF176:AF181)," -")</f>
        <v>0</v>
      </c>
      <c r="G37" s="355">
        <f>+IF(SUM('LÍNEA 1'!U176:U181)&gt;0,AVERAGE('LÍNEA 1'!AH176:AH181)," -")</f>
        <v>0</v>
      </c>
      <c r="H37" s="356">
        <f>+IF(SUM('LÍNEA 1'!W176:W181)&gt;0,AVERAGE('LÍNEA 1'!AJ176:AJ181)," -")</f>
        <v>0</v>
      </c>
      <c r="I37" s="363">
        <f>+AVERAGE('LÍNEA 1'!R176:R181)+AVERAGE('LÍNEA 1'!T176:T181)</f>
        <v>0.36000000000000004</v>
      </c>
      <c r="J37" s="426">
        <f>+AVERAGE('LÍNEA 1'!AL176:AL181)</f>
        <v>4.1666666666666664E-2</v>
      </c>
      <c r="K37" s="472">
        <f t="shared" si="1"/>
        <v>4.1666666666666664E-2</v>
      </c>
      <c r="L37" s="396">
        <f>+SUM('LÍNEA 1'!AN176:AN181)+SUM('LÍNEA 1'!AS176:AS181)</f>
        <v>1210880</v>
      </c>
      <c r="M37" s="375">
        <f>+SUM('LÍNEA 1'!BI176:BI181)</f>
        <v>1010880</v>
      </c>
      <c r="N37" s="375">
        <f>+SUM('LÍNEA 1'!BJ176:BJ181)</f>
        <v>0</v>
      </c>
      <c r="O37" s="536">
        <f t="shared" si="7"/>
        <v>0.83483086680761098</v>
      </c>
      <c r="P37" s="537" t="str">
        <f t="shared" si="8"/>
        <v xml:space="preserve"> -</v>
      </c>
    </row>
    <row r="38" spans="2:16" ht="22" customHeight="1" thickBot="1">
      <c r="B38" s="189">
        <v>2</v>
      </c>
      <c r="C38" s="749" t="s">
        <v>21</v>
      </c>
      <c r="D38" s="750"/>
      <c r="E38" s="366">
        <f>+AVERAGE(E39,E49,E56,E60)</f>
        <v>0.80721762045824552</v>
      </c>
      <c r="F38" s="366">
        <f t="shared" ref="F38:H38" si="15">+AVERAGE(F39,F49,F56,F60)</f>
        <v>0.18211839813428354</v>
      </c>
      <c r="G38" s="366">
        <f t="shared" si="15"/>
        <v>0</v>
      </c>
      <c r="H38" s="366">
        <f t="shared" si="15"/>
        <v>0</v>
      </c>
      <c r="I38" s="369">
        <f>+AVERAGE(I39,I49,I56,I60)</f>
        <v>0.45591792226149719</v>
      </c>
      <c r="J38" s="427">
        <f>+AVERAGE(J39,J49,J56,J60)</f>
        <v>0.2151885762680493</v>
      </c>
      <c r="K38" s="552">
        <f t="shared" si="1"/>
        <v>0.2151885762680493</v>
      </c>
      <c r="L38" s="397">
        <f>+L39+L49+L56+L60</f>
        <v>68795090.638366908</v>
      </c>
      <c r="M38" s="376">
        <f t="shared" ref="M38:N38" si="16">+M39+M49+M56+M60</f>
        <v>18295489.208000001</v>
      </c>
      <c r="N38" s="376">
        <f t="shared" si="16"/>
        <v>3083456</v>
      </c>
      <c r="O38" s="538">
        <f t="shared" si="7"/>
        <v>0.26594178506389871</v>
      </c>
      <c r="P38" s="539">
        <f t="shared" si="8"/>
        <v>0.16853640615697277</v>
      </c>
    </row>
    <row r="39" spans="2:16" ht="20" customHeight="1">
      <c r="B39" s="190" t="s">
        <v>986</v>
      </c>
      <c r="C39" s="745" t="s">
        <v>307</v>
      </c>
      <c r="D39" s="746"/>
      <c r="E39" s="364">
        <f>+AVERAGE(E40:E48)</f>
        <v>0.64928774928774924</v>
      </c>
      <c r="F39" s="364">
        <f t="shared" ref="F39:J39" si="17">+AVERAGE(F40:F48)</f>
        <v>0.11277050264550265</v>
      </c>
      <c r="G39" s="364">
        <f t="shared" si="17"/>
        <v>0</v>
      </c>
      <c r="H39" s="365">
        <f t="shared" si="17"/>
        <v>0</v>
      </c>
      <c r="I39" s="418">
        <f>+AVERAGE(I40:I48)</f>
        <v>0.46542195767195771</v>
      </c>
      <c r="J39" s="428">
        <f t="shared" si="17"/>
        <v>0.16297949735449738</v>
      </c>
      <c r="K39" s="473">
        <f t="shared" si="1"/>
        <v>0.16297949735449738</v>
      </c>
      <c r="L39" s="398">
        <f>+SUM(L40:L48)</f>
        <v>23345769.6383669</v>
      </c>
      <c r="M39" s="377">
        <f t="shared" ref="M39:N39" si="18">+SUM(M40:M48)</f>
        <v>3435555.2080000001</v>
      </c>
      <c r="N39" s="377">
        <f t="shared" si="18"/>
        <v>76900</v>
      </c>
      <c r="O39" s="530">
        <f t="shared" si="7"/>
        <v>0.14715964653201841</v>
      </c>
      <c r="P39" s="531">
        <f t="shared" si="8"/>
        <v>2.2383572768946172E-2</v>
      </c>
    </row>
    <row r="40" spans="2:16" ht="18" customHeight="1">
      <c r="B40" s="191" t="s">
        <v>987</v>
      </c>
      <c r="C40" s="724" t="s">
        <v>988</v>
      </c>
      <c r="D40" s="725"/>
      <c r="E40" s="350">
        <f>+IF(SUM('LÍNEA 2'!Q11:Q16)&gt;0,AVERAGE('LÍNEA 2'!AD11:AD16)," -")</f>
        <v>0.91666666666666663</v>
      </c>
      <c r="F40" s="351">
        <f>+IF(SUM('LÍNEA 2'!S11:S16)&gt;0,AVERAGE('LÍNEA 2'!AF11:AF16)," -")</f>
        <v>0.33633333333333332</v>
      </c>
      <c r="G40" s="354">
        <f>+IF(SUM('LÍNEA 2'!U11:U16)&gt;0,AVERAGE('LÍNEA 2'!AH11:AH16)," -")</f>
        <v>0</v>
      </c>
      <c r="H40" s="357">
        <f>+IF(SUM('LÍNEA 2'!W11:W16)&gt;0,AVERAGE('LÍNEA 2'!AJ11:AJ16)," -")</f>
        <v>0</v>
      </c>
      <c r="I40" s="362">
        <f>+AVERAGE('LÍNEA 2'!R11:R16)+AVERAGE('LÍNEA 2'!T11:T16)</f>
        <v>0.5</v>
      </c>
      <c r="J40" s="424">
        <f>+AVERAGE('LÍNEA 2'!AL11:AL16)</f>
        <v>0.47916666666666669</v>
      </c>
      <c r="K40" s="470">
        <f t="shared" ref="K40:K71" si="19">+J40</f>
        <v>0.47916666666666669</v>
      </c>
      <c r="L40" s="394">
        <f>+SUM('LÍNEA 2'!AN11:AN16)+SUM('LÍNEA 2'!B11:AS16)</f>
        <v>16561607.6383669</v>
      </c>
      <c r="M40" s="373">
        <f>+SUM('LÍNEA 2'!BI11:BI16)</f>
        <v>794050</v>
      </c>
      <c r="N40" s="373">
        <f>+SUM('LÍNEA 2'!BJ11:BJ16)</f>
        <v>0</v>
      </c>
      <c r="O40" s="532">
        <f t="shared" si="7"/>
        <v>4.7945224723262396E-2</v>
      </c>
      <c r="P40" s="533" t="str">
        <f t="shared" si="8"/>
        <v xml:space="preserve"> -</v>
      </c>
    </row>
    <row r="41" spans="2:16" ht="18" customHeight="1">
      <c r="B41" s="191" t="s">
        <v>989</v>
      </c>
      <c r="C41" s="724" t="s">
        <v>990</v>
      </c>
      <c r="D41" s="725"/>
      <c r="E41" s="350">
        <f>+IF(SUM('LÍNEA 2'!Q17:Q30)&gt;0,AVERAGE('LÍNEA 2'!AD17:AD30)," -")</f>
        <v>0.73858974358974361</v>
      </c>
      <c r="F41" s="351">
        <f>+IF(SUM('LÍNEA 2'!S17:S30)&gt;0,AVERAGE('LÍNEA 2'!AF17:AF30)," -")</f>
        <v>0.33172619047619051</v>
      </c>
      <c r="G41" s="354">
        <f>+IF(SUM('LÍNEA 2'!U17:U30)&gt;0,AVERAGE('LÍNEA 2'!AH17:AH30)," -")</f>
        <v>0</v>
      </c>
      <c r="H41" s="357">
        <f>+IF(SUM('LÍNEA 2'!W17:W30)&gt;0,AVERAGE('LÍNEA 2'!AJ17:AJ30)," -")</f>
        <v>0</v>
      </c>
      <c r="I41" s="362">
        <f>+AVERAGE('LÍNEA 2'!R17:R30)+AVERAGE('LÍNEA 2'!T17:T30)</f>
        <v>0.48785714285714288</v>
      </c>
      <c r="J41" s="424">
        <f>+AVERAGE('LÍNEA 2'!AL17:AL30)</f>
        <v>0.26629464285714288</v>
      </c>
      <c r="K41" s="470">
        <f t="shared" si="19"/>
        <v>0.26629464285714288</v>
      </c>
      <c r="L41" s="394">
        <f>+SUM('LÍNEA 2'!AN17:AN30)+SUM('LÍNEA 2'!AS17:AS30)</f>
        <v>2884500</v>
      </c>
      <c r="M41" s="373">
        <f>+SUM('LÍNEA 2'!BI17:BI30)</f>
        <v>1229069</v>
      </c>
      <c r="N41" s="373">
        <f>+SUM('LÍNEA 2'!BJ17:BJ30)</f>
        <v>75400</v>
      </c>
      <c r="O41" s="532">
        <f t="shared" si="7"/>
        <v>0.42609429710521757</v>
      </c>
      <c r="P41" s="533">
        <f t="shared" si="8"/>
        <v>6.1347247388063651E-2</v>
      </c>
    </row>
    <row r="42" spans="2:16" ht="18" customHeight="1">
      <c r="B42" s="191" t="s">
        <v>991</v>
      </c>
      <c r="C42" s="724" t="s">
        <v>992</v>
      </c>
      <c r="D42" s="725"/>
      <c r="E42" s="350">
        <f>+IF(SUM('LÍNEA 2'!Q31:Q32)&gt;0,AVERAGE('LÍNEA 2'!AD31:AD32)," -")</f>
        <v>0.5</v>
      </c>
      <c r="F42" s="351">
        <f>+IF(SUM('LÍNEA 2'!S31:S32)&gt;0,AVERAGE('LÍNEA 2'!AF31:AF32)," -")</f>
        <v>0</v>
      </c>
      <c r="G42" s="354">
        <f>+IF(SUM('LÍNEA 2'!U31:U32)&gt;0,AVERAGE('LÍNEA 2'!AH31:AH32)," -")</f>
        <v>0</v>
      </c>
      <c r="H42" s="357">
        <f>+IF(SUM('LÍNEA 2'!W31:W32)&gt;0,AVERAGE('LÍNEA 2'!AJ31:AJ32)," -")</f>
        <v>0</v>
      </c>
      <c r="I42" s="362">
        <f>+AVERAGE('LÍNEA 2'!R31:R32)+AVERAGE('LÍNEA 2'!T31:T32)</f>
        <v>0.5</v>
      </c>
      <c r="J42" s="424">
        <f>+AVERAGE('LÍNEA 2'!AL31:AL32)</f>
        <v>0.125</v>
      </c>
      <c r="K42" s="470">
        <f t="shared" si="19"/>
        <v>0.125</v>
      </c>
      <c r="L42" s="394">
        <f>+SUM('LÍNEA 2'!AN31:AN32)+SUM('LÍNEA 2'!AS31:AS32)</f>
        <v>0</v>
      </c>
      <c r="M42" s="373">
        <f>+SUM('LÍNEA 2'!BI31:BI32)</f>
        <v>0</v>
      </c>
      <c r="N42" s="373">
        <f>+SUM('LÍNEA 2'!BJ31:BJ32)</f>
        <v>0</v>
      </c>
      <c r="O42" s="532" t="str">
        <f t="shared" si="7"/>
        <v>-</v>
      </c>
      <c r="P42" s="533" t="str">
        <f t="shared" si="8"/>
        <v xml:space="preserve"> -</v>
      </c>
    </row>
    <row r="43" spans="2:16" ht="18" customHeight="1">
      <c r="B43" s="191" t="s">
        <v>993</v>
      </c>
      <c r="C43" s="724" t="s">
        <v>994</v>
      </c>
      <c r="D43" s="725"/>
      <c r="E43" s="350">
        <f>+IF(SUM('LÍNEA 2'!Q33:Q35)&gt;0,AVERAGE('LÍNEA 2'!AD33:AD35)," -")</f>
        <v>1</v>
      </c>
      <c r="F43" s="351">
        <f>+IF(SUM('LÍNEA 2'!S33:S35)&gt;0,AVERAGE('LÍNEA 2'!AF33:AF35)," -")</f>
        <v>0</v>
      </c>
      <c r="G43" s="354">
        <f>+IF(SUM('LÍNEA 2'!U33:U35)&gt;0,AVERAGE('LÍNEA 2'!AH33:AH35)," -")</f>
        <v>0</v>
      </c>
      <c r="H43" s="357">
        <f>+IF(SUM('LÍNEA 2'!W33:W35)&gt;0,AVERAGE('LÍNEA 2'!AJ33:AJ35)," -")</f>
        <v>0</v>
      </c>
      <c r="I43" s="362">
        <f>+AVERAGE('LÍNEA 2'!R33:R35)+AVERAGE('LÍNEA 2'!T33:T35)</f>
        <v>0.44333333333333336</v>
      </c>
      <c r="J43" s="424">
        <f>+AVERAGE('LÍNEA 2'!AL33:AL35)</f>
        <v>0.16666666666666666</v>
      </c>
      <c r="K43" s="470">
        <f t="shared" si="19"/>
        <v>0.16666666666666666</v>
      </c>
      <c r="L43" s="394">
        <f>+SUM('LÍNEA 2'!AN33:AN35)+SUM('LÍNEA 2'!AS33:AS35)</f>
        <v>55000</v>
      </c>
      <c r="M43" s="373">
        <f>+SUM('LÍNEA 2'!BI33:BI35)</f>
        <v>3265</v>
      </c>
      <c r="N43" s="373">
        <f>+SUM('LÍNEA 2'!BJ33:BJ35)</f>
        <v>0</v>
      </c>
      <c r="O43" s="532">
        <f t="shared" si="7"/>
        <v>5.9363636363636361E-2</v>
      </c>
      <c r="P43" s="533" t="str">
        <f t="shared" si="8"/>
        <v xml:space="preserve"> -</v>
      </c>
    </row>
    <row r="44" spans="2:16" ht="18" customHeight="1">
      <c r="B44" s="191" t="s">
        <v>995</v>
      </c>
      <c r="C44" s="724" t="s">
        <v>996</v>
      </c>
      <c r="D44" s="725"/>
      <c r="E44" s="350">
        <f>+IF(SUM('LÍNEA 2'!Q36:Q38)&gt;0,AVERAGE('LÍNEA 2'!AD36:AD38)," -")</f>
        <v>0</v>
      </c>
      <c r="F44" s="351">
        <f>+IF(SUM('LÍNEA 2'!S36:S38)&gt;0,AVERAGE('LÍNEA 2'!AF36:AF38)," -")</f>
        <v>0</v>
      </c>
      <c r="G44" s="354">
        <f>+IF(SUM('LÍNEA 2'!U36:U38)&gt;0,AVERAGE('LÍNEA 2'!AH36:AH38)," -")</f>
        <v>0</v>
      </c>
      <c r="H44" s="357">
        <f>+IF(SUM('LÍNEA 2'!W36:W38)&gt;0,AVERAGE('LÍNEA 2'!AJ36:AJ38)," -")</f>
        <v>0</v>
      </c>
      <c r="I44" s="362">
        <f>+AVERAGE('LÍNEA 2'!R36:R38)+AVERAGE('LÍNEA 2'!T36:T38)</f>
        <v>0.44333333333333336</v>
      </c>
      <c r="J44" s="424">
        <f>+AVERAGE('LÍNEA 2'!AL36:AL38)</f>
        <v>0</v>
      </c>
      <c r="K44" s="470">
        <f t="shared" si="19"/>
        <v>0</v>
      </c>
      <c r="L44" s="394">
        <f>+SUM('LÍNEA 2'!AN36:AN38)+SUM('LÍNEA 2'!AS36:AS38)</f>
        <v>135000</v>
      </c>
      <c r="M44" s="373">
        <f>+SUM('LÍNEA 2'!BI36:BI38)</f>
        <v>0</v>
      </c>
      <c r="N44" s="373">
        <f>+SUM('LÍNEA 2'!BJ36:BJ38)</f>
        <v>0</v>
      </c>
      <c r="O44" s="532">
        <f t="shared" si="7"/>
        <v>0</v>
      </c>
      <c r="P44" s="533" t="str">
        <f t="shared" si="8"/>
        <v xml:space="preserve"> -</v>
      </c>
    </row>
    <row r="45" spans="2:16" ht="18" customHeight="1">
      <c r="B45" s="191" t="s">
        <v>997</v>
      </c>
      <c r="C45" s="724" t="s">
        <v>998</v>
      </c>
      <c r="D45" s="725"/>
      <c r="E45" s="350">
        <f>+IF(SUM('LÍNEA 2'!Q39:Q42)&gt;0,AVERAGE('LÍNEA 2'!AD39:AD42)," -")</f>
        <v>0</v>
      </c>
      <c r="F45" s="351">
        <f>+IF(SUM('LÍNEA 2'!S39:S42)&gt;0,AVERAGE('LÍNEA 2'!AF39:AF42)," -")</f>
        <v>0</v>
      </c>
      <c r="G45" s="354">
        <f>+IF(SUM('LÍNEA 2'!U39:U42)&gt;0,AVERAGE('LÍNEA 2'!AH39:AH42)," -")</f>
        <v>0</v>
      </c>
      <c r="H45" s="357">
        <f>+IF(SUM('LÍNEA 2'!W39:W42)&gt;0,AVERAGE('LÍNEA 2'!AJ39:AJ42)," -")</f>
        <v>0</v>
      </c>
      <c r="I45" s="362">
        <f>+AVERAGE('LÍNEA 2'!R39:R42)+AVERAGE('LÍNEA 2'!T39:T42)</f>
        <v>0.52214285714285713</v>
      </c>
      <c r="J45" s="424">
        <f>+AVERAGE('LÍNEA 2'!AL39:AL42)</f>
        <v>0</v>
      </c>
      <c r="K45" s="470">
        <f t="shared" si="19"/>
        <v>0</v>
      </c>
      <c r="L45" s="394">
        <f>+SUM('LÍNEA 2'!AN39:AN42)+SUM('LÍNEA 2'!AS39:AS42)</f>
        <v>65000</v>
      </c>
      <c r="M45" s="373">
        <f>+SUM('LÍNEA 2'!BI39:BI42)</f>
        <v>0</v>
      </c>
      <c r="N45" s="373">
        <f>+SUM('LÍNEA 2'!BJ39:BJ42)</f>
        <v>0</v>
      </c>
      <c r="O45" s="532">
        <f t="shared" si="7"/>
        <v>0</v>
      </c>
      <c r="P45" s="533" t="str">
        <f t="shared" si="8"/>
        <v xml:space="preserve"> -</v>
      </c>
    </row>
    <row r="46" spans="2:16" ht="18" customHeight="1">
      <c r="B46" s="191" t="s">
        <v>999</v>
      </c>
      <c r="C46" s="724" t="s">
        <v>1000</v>
      </c>
      <c r="D46" s="725"/>
      <c r="E46" s="350">
        <f>+IF(SUM('LÍNEA 2'!Q43:Q58)&gt;0,AVERAGE('LÍNEA 2'!AD43:AD58)," -")</f>
        <v>0.85500000000000009</v>
      </c>
      <c r="F46" s="351">
        <f>+IF(SUM('LÍNEA 2'!S43:S58)&gt;0,AVERAGE('LÍNEA 2'!AF43:AF58)," -")</f>
        <v>0.34687499999999999</v>
      </c>
      <c r="G46" s="354">
        <f>+IF(SUM('LÍNEA 2'!U43:U58)&gt;0,AVERAGE('LÍNEA 2'!AH43:AH58)," -")</f>
        <v>0</v>
      </c>
      <c r="H46" s="357">
        <f>+IF(SUM('LÍNEA 2'!W43:W58)&gt;0,AVERAGE('LÍNEA 2'!AJ43:AJ58)," -")</f>
        <v>0</v>
      </c>
      <c r="I46" s="362">
        <f>+AVERAGE('LÍNEA 2'!R43:R58)+AVERAGE('LÍNEA 2'!T43:T58)</f>
        <v>0.47279761904761908</v>
      </c>
      <c r="J46" s="424">
        <f>+AVERAGE('LÍNEA 2'!AL43:AL58)</f>
        <v>0.22135416666666669</v>
      </c>
      <c r="K46" s="470">
        <f t="shared" si="19"/>
        <v>0.22135416666666669</v>
      </c>
      <c r="L46" s="394">
        <f>+SUM('LÍNEA 2'!AN43:AN58)+SUM('LÍNEA 2'!AS43:AS58)</f>
        <v>3013772</v>
      </c>
      <c r="M46" s="373">
        <f>+SUM('LÍNEA 2'!BI43:BI58)</f>
        <v>1295171.2080000001</v>
      </c>
      <c r="N46" s="373">
        <f>+SUM('LÍNEA 2'!BJ43:BJ58)</f>
        <v>1500</v>
      </c>
      <c r="O46" s="532">
        <f t="shared" si="7"/>
        <v>0.42975089290098922</v>
      </c>
      <c r="P46" s="533">
        <f t="shared" si="8"/>
        <v>1.1581480430809575E-3</v>
      </c>
    </row>
    <row r="47" spans="2:16" ht="18" customHeight="1">
      <c r="B47" s="191" t="s">
        <v>1001</v>
      </c>
      <c r="C47" s="724" t="s">
        <v>1002</v>
      </c>
      <c r="D47" s="725"/>
      <c r="E47" s="350">
        <f>+IF(SUM('LÍNEA 2'!Q59:Q61)&gt;0,AVERAGE('LÍNEA 2'!AD59:AD61)," -")</f>
        <v>1</v>
      </c>
      <c r="F47" s="351">
        <f>+IF(SUM('LÍNEA 2'!S59:S61)&gt;0,AVERAGE('LÍNEA 2'!AF59:AF61)," -")</f>
        <v>0</v>
      </c>
      <c r="G47" s="354">
        <f>+IF(SUM('LÍNEA 2'!U59:U61)&gt;0,AVERAGE('LÍNEA 2'!AH59:AH61)," -")</f>
        <v>0</v>
      </c>
      <c r="H47" s="357">
        <f>+IF(SUM('LÍNEA 2'!W59:W61)&gt;0,AVERAGE('LÍNEA 2'!AJ59:AJ61)," -")</f>
        <v>0</v>
      </c>
      <c r="I47" s="362">
        <f>+AVERAGE('LÍNEA 2'!R59:R61)+AVERAGE('LÍNEA 2'!T59:T61)</f>
        <v>0.38666666666666671</v>
      </c>
      <c r="J47" s="424">
        <f>+AVERAGE('LÍNEA 2'!AL59:AL61)</f>
        <v>8.3333333333333329E-2</v>
      </c>
      <c r="K47" s="470">
        <f t="shared" si="19"/>
        <v>8.3333333333333329E-2</v>
      </c>
      <c r="L47" s="394">
        <f>+SUM('LÍNEA 2'!AN59:AN61)+SUM('LÍNEA 2'!AS59:AS61)</f>
        <v>80000</v>
      </c>
      <c r="M47" s="373">
        <f>+SUM('LÍNEA 2'!BI59:BI61)</f>
        <v>0</v>
      </c>
      <c r="N47" s="373">
        <f>+SUM('LÍNEA 2'!BJ59:BJ61)</f>
        <v>0</v>
      </c>
      <c r="O47" s="532">
        <f t="shared" si="7"/>
        <v>0</v>
      </c>
      <c r="P47" s="533" t="str">
        <f t="shared" si="8"/>
        <v xml:space="preserve"> -</v>
      </c>
    </row>
    <row r="48" spans="2:16" ht="18" customHeight="1">
      <c r="B48" s="191" t="s">
        <v>1003</v>
      </c>
      <c r="C48" s="724" t="s">
        <v>1004</v>
      </c>
      <c r="D48" s="725"/>
      <c r="E48" s="350">
        <f>+IF(SUM('LÍNEA 2'!Q62:Q66)&gt;0,AVERAGE('LÍNEA 2'!AD62:AD66)," -")</f>
        <v>0.83333333333333337</v>
      </c>
      <c r="F48" s="351">
        <f>+IF(SUM('LÍNEA 2'!S62:S66)&gt;0,AVERAGE('LÍNEA 2'!AF62:AF66)," -")</f>
        <v>0</v>
      </c>
      <c r="G48" s="354">
        <f>+IF(SUM('LÍNEA 2'!U62:U66)&gt;0,AVERAGE('LÍNEA 2'!AH62:AH66)," -")</f>
        <v>0</v>
      </c>
      <c r="H48" s="357">
        <f>+IF(SUM('LÍNEA 2'!W62:W66)&gt;0,AVERAGE('LÍNEA 2'!AJ62:AJ66)," -")</f>
        <v>0</v>
      </c>
      <c r="I48" s="362">
        <f>+AVERAGE('LÍNEA 2'!R62:R66)+AVERAGE('LÍNEA 2'!T62:T66)</f>
        <v>0.43266666666666664</v>
      </c>
      <c r="J48" s="424">
        <f>+AVERAGE('LÍNEA 2'!AL62:AL66)</f>
        <v>0.125</v>
      </c>
      <c r="K48" s="470">
        <f t="shared" si="19"/>
        <v>0.125</v>
      </c>
      <c r="L48" s="394">
        <f>+SUM('LÍNEA 2'!AN62:AN66)+SUM('LÍNEA 2'!AS62:AS66)</f>
        <v>550890</v>
      </c>
      <c r="M48" s="373">
        <f>+SUM('LÍNEA 2'!BI62:BI66)</f>
        <v>114000</v>
      </c>
      <c r="N48" s="373">
        <f>+SUM('LÍNEA 2'!BJ62:BJ66)</f>
        <v>0</v>
      </c>
      <c r="O48" s="532">
        <f t="shared" si="7"/>
        <v>0.20693786418341228</v>
      </c>
      <c r="P48" s="533" t="str">
        <f t="shared" si="8"/>
        <v xml:space="preserve"> -</v>
      </c>
    </row>
    <row r="49" spans="2:16" ht="20" customHeight="1">
      <c r="B49" s="190" t="s">
        <v>1005</v>
      </c>
      <c r="C49" s="747" t="s">
        <v>1006</v>
      </c>
      <c r="D49" s="748"/>
      <c r="E49" s="352">
        <f>+AVERAGE(E50:E55)</f>
        <v>0.74069384365634372</v>
      </c>
      <c r="F49" s="352">
        <f t="shared" ref="F49:J49" si="20">+AVERAGE(F50:F55)</f>
        <v>0.22901527226631391</v>
      </c>
      <c r="G49" s="352">
        <f t="shared" si="20"/>
        <v>0</v>
      </c>
      <c r="H49" s="353">
        <f t="shared" si="20"/>
        <v>0</v>
      </c>
      <c r="I49" s="360">
        <f>+AVERAGE(I50:I55)</f>
        <v>0.48067549797696857</v>
      </c>
      <c r="J49" s="425">
        <f t="shared" si="20"/>
        <v>0.22451840145148969</v>
      </c>
      <c r="K49" s="471">
        <f t="shared" si="19"/>
        <v>0.22451840145148969</v>
      </c>
      <c r="L49" s="395">
        <f>+SUM(L50:L55)</f>
        <v>26422053</v>
      </c>
      <c r="M49" s="374">
        <f t="shared" ref="M49:N49" si="21">+SUM(M50:M55)</f>
        <v>13106762</v>
      </c>
      <c r="N49" s="374">
        <f t="shared" si="21"/>
        <v>282071</v>
      </c>
      <c r="O49" s="534">
        <f t="shared" si="7"/>
        <v>0.49605388347377849</v>
      </c>
      <c r="P49" s="535">
        <f t="shared" si="8"/>
        <v>2.1521028611032993E-2</v>
      </c>
    </row>
    <row r="50" spans="2:16" ht="18" customHeight="1">
      <c r="B50" s="191" t="s">
        <v>1007</v>
      </c>
      <c r="C50" s="724" t="s">
        <v>1008</v>
      </c>
      <c r="D50" s="725"/>
      <c r="E50" s="350">
        <f>+IF(SUM('LÍNEA 2'!Q68:Q81)&gt;0,AVERAGE('LÍNEA 2'!AD68:AD81)," -")</f>
        <v>0.66060606060606064</v>
      </c>
      <c r="F50" s="354">
        <f>+IF(SUM('LÍNEA 2'!S68:S81)&gt;0,AVERAGE('LÍNEA 2'!AF68:AF81)," -")</f>
        <v>9.6428571428571433E-2</v>
      </c>
      <c r="G50" s="354">
        <f>+IF(SUM('LÍNEA 2'!U68:U81)&gt;0,AVERAGE('LÍNEA 2'!AH68:AH81)," -")</f>
        <v>0</v>
      </c>
      <c r="H50" s="357">
        <f>+IF(SUM('LÍNEA 2'!W68:W81)&gt;0,AVERAGE('LÍNEA 2'!AJ68:AJ81)," -")</f>
        <v>0</v>
      </c>
      <c r="I50" s="362">
        <f>+AVERAGE('LÍNEA 2'!R68:R81)+AVERAGE('LÍNEA 2'!T68:T81)</f>
        <v>0.50011904761904757</v>
      </c>
      <c r="J50" s="424">
        <f>+AVERAGE('LÍNEA 2'!AL68:AL81)</f>
        <v>0.19791666666666666</v>
      </c>
      <c r="K50" s="470">
        <f t="shared" si="19"/>
        <v>0.19791666666666666</v>
      </c>
      <c r="L50" s="394">
        <f>+SUM('LÍNEA 2'!AN68:AN81)+SUM('LÍNEA 2'!AS68:AS81)</f>
        <v>2807828</v>
      </c>
      <c r="M50" s="373">
        <f>+SUM('LÍNEA 2'!BI68:BI81)</f>
        <v>1078508</v>
      </c>
      <c r="N50" s="373">
        <f>+SUM('LÍNEA 2'!BJ68:BJ81)</f>
        <v>0</v>
      </c>
      <c r="O50" s="532">
        <f t="shared" si="7"/>
        <v>0.38410757354082942</v>
      </c>
      <c r="P50" s="533" t="str">
        <f t="shared" si="8"/>
        <v xml:space="preserve"> -</v>
      </c>
    </row>
    <row r="51" spans="2:16" ht="18" customHeight="1">
      <c r="B51" s="191" t="s">
        <v>1009</v>
      </c>
      <c r="C51" s="724" t="s">
        <v>1010</v>
      </c>
      <c r="D51" s="725"/>
      <c r="E51" s="350">
        <f>+IF(SUM('LÍNEA 2'!Q82:Q90)&gt;0,AVERAGE('LÍNEA 2'!AD82:AD90)," -")</f>
        <v>0.69714015151515152</v>
      </c>
      <c r="F51" s="354">
        <f>+IF(SUM('LÍNEA 2'!S82:S90)&gt;0,AVERAGE('LÍNEA 2'!AF82:AF90)," -")</f>
        <v>7.407407407407407E-2</v>
      </c>
      <c r="G51" s="354">
        <f>+IF(SUM('LÍNEA 2'!U82:U90)&gt;0,AVERAGE('LÍNEA 2'!AH82:AH90)," -")</f>
        <v>0</v>
      </c>
      <c r="H51" s="357">
        <f>+IF(SUM('LÍNEA 2'!W82:W90)&gt;0,AVERAGE('LÍNEA 2'!AJ82:AJ90)," -")</f>
        <v>0</v>
      </c>
      <c r="I51" s="362">
        <f>+AVERAGE('LÍNEA 2'!R82:R90)+AVERAGE('LÍNEA 2'!T82:T90)</f>
        <v>0.46111111111111114</v>
      </c>
      <c r="J51" s="424">
        <f>+AVERAGE('LÍNEA 2'!AL82:AL90)</f>
        <v>0.19281818181818183</v>
      </c>
      <c r="K51" s="470">
        <f t="shared" si="19"/>
        <v>0.19281818181818183</v>
      </c>
      <c r="L51" s="394">
        <f>+SUM('LÍNEA 2'!AN82:AN90)+SUM('LÍNEA 2'!AS82:AS90)</f>
        <v>2365000</v>
      </c>
      <c r="M51" s="373">
        <f>+SUM('LÍNEA 2'!BI82:BI90)</f>
        <v>919500</v>
      </c>
      <c r="N51" s="373">
        <f>+SUM('LÍNEA 2'!BJ82:BJ90)</f>
        <v>47000</v>
      </c>
      <c r="O51" s="532">
        <f t="shared" si="7"/>
        <v>0.38879492600422833</v>
      </c>
      <c r="P51" s="533">
        <f t="shared" si="8"/>
        <v>5.1114736269711802E-2</v>
      </c>
    </row>
    <row r="52" spans="2:16" ht="18" customHeight="1">
      <c r="B52" s="191" t="s">
        <v>1011</v>
      </c>
      <c r="C52" s="724" t="s">
        <v>1012</v>
      </c>
      <c r="D52" s="725"/>
      <c r="E52" s="350">
        <f>+IF(SUM('LÍNEA 2'!Q91:Q98)&gt;0,AVERAGE('LÍNEA 2'!AD91:AD98)," -")</f>
        <v>0.83333333333333337</v>
      </c>
      <c r="F52" s="354">
        <f>+IF(SUM('LÍNEA 2'!S91:S98)&gt;0,AVERAGE('LÍNEA 2'!AF91:AF98)," -")</f>
        <v>0.25</v>
      </c>
      <c r="G52" s="354">
        <f>+IF(SUM('LÍNEA 2'!U91:U98)&gt;0,AVERAGE('LÍNEA 2'!AH91:AH98)," -")</f>
        <v>0</v>
      </c>
      <c r="H52" s="357">
        <f>+IF(SUM('LÍNEA 2'!W91:W98)&gt;0,AVERAGE('LÍNEA 2'!AJ91:AJ98)," -")</f>
        <v>0</v>
      </c>
      <c r="I52" s="362">
        <f>+AVERAGE('LÍNEA 2'!R91:R98)+AVERAGE('LÍNEA 2'!T91:T98)</f>
        <v>0.47875000000000001</v>
      </c>
      <c r="J52" s="424">
        <f>+AVERAGE('LÍNEA 2'!AL91:AL98)</f>
        <v>0.21875</v>
      </c>
      <c r="K52" s="470">
        <f t="shared" si="19"/>
        <v>0.21875</v>
      </c>
      <c r="L52" s="394">
        <f>+SUM('LÍNEA 2'!AN91:AN98)+SUM('LÍNEA 2'!AS91:AS98)</f>
        <v>3341419</v>
      </c>
      <c r="M52" s="373">
        <f>+SUM('LÍNEA 2'!BI91:BI98)</f>
        <v>1075944</v>
      </c>
      <c r="N52" s="373">
        <f>+SUM('LÍNEA 2'!BJ91:BJ98)</f>
        <v>47060</v>
      </c>
      <c r="O52" s="532">
        <f t="shared" si="7"/>
        <v>0.32200211945882873</v>
      </c>
      <c r="P52" s="533">
        <f t="shared" si="8"/>
        <v>4.3738335824169285E-2</v>
      </c>
    </row>
    <row r="53" spans="2:16" ht="18" customHeight="1">
      <c r="B53" s="191" t="s">
        <v>1013</v>
      </c>
      <c r="C53" s="724" t="s">
        <v>1196</v>
      </c>
      <c r="D53" s="725"/>
      <c r="E53" s="350">
        <f>+IF(SUM('LÍNEA 2'!Q99:Q105)&gt;0,AVERAGE('LÍNEA 2'!AD99:AD105)," -")</f>
        <v>0.81679999999999997</v>
      </c>
      <c r="F53" s="354">
        <f>+IF(SUM('LÍNEA 2'!S99:S105)&gt;0,AVERAGE('LÍNEA 2'!AF99:AF105)," -")</f>
        <v>0.24609523809523809</v>
      </c>
      <c r="G53" s="354">
        <f>+IF(SUM('LÍNEA 2'!U99:U105)&gt;0,AVERAGE('LÍNEA 2'!AH99:AH105)," -")</f>
        <v>0</v>
      </c>
      <c r="H53" s="357">
        <f>+IF(SUM('LÍNEA 2'!W99:W105)&gt;0,AVERAGE('LÍNEA 2'!AJ99:AJ105)," -")</f>
        <v>0</v>
      </c>
      <c r="I53" s="362">
        <f>+AVERAGE('LÍNEA 2'!R99:R105)+AVERAGE('LÍNEA 2'!T99:T105)</f>
        <v>0.47285714285714286</v>
      </c>
      <c r="J53" s="424">
        <f>+AVERAGE('LÍNEA 2'!AL99:AL105)</f>
        <v>0.1764047619047619</v>
      </c>
      <c r="K53" s="470">
        <f t="shared" si="19"/>
        <v>0.1764047619047619</v>
      </c>
      <c r="L53" s="394">
        <f>+SUM('LÍNEA 2'!AN99:AN105)+SUM('LÍNEA 2'!AS99:AS105)</f>
        <v>867833</v>
      </c>
      <c r="M53" s="373">
        <f>+SUM('LÍNEA 2'!BI99:BI105)</f>
        <v>199693</v>
      </c>
      <c r="N53" s="373">
        <f>+SUM('LÍNEA 2'!BJ99:BJ105)</f>
        <v>0</v>
      </c>
      <c r="O53" s="532">
        <f t="shared" si="7"/>
        <v>0.2301053313252665</v>
      </c>
      <c r="P53" s="533" t="str">
        <f t="shared" si="8"/>
        <v xml:space="preserve"> -</v>
      </c>
    </row>
    <row r="54" spans="2:16" ht="18" customHeight="1">
      <c r="B54" s="191" t="s">
        <v>1014</v>
      </c>
      <c r="C54" s="724" t="s">
        <v>1015</v>
      </c>
      <c r="D54" s="725"/>
      <c r="E54" s="350">
        <f>+IF(SUM('LÍNEA 2'!Q106:Q110)&gt;0,AVERAGE('LÍNEA 2'!AD106:AD110)," -")</f>
        <v>0.66666666666666663</v>
      </c>
      <c r="F54" s="354">
        <f>+IF(SUM('LÍNEA 2'!S106:S110)&gt;0,AVERAGE('LÍNEA 2'!AF106:AF110)," -")</f>
        <v>0.4</v>
      </c>
      <c r="G54" s="354">
        <f>+IF(SUM('LÍNEA 2'!U106:U110)&gt;0,AVERAGE('LÍNEA 2'!AH106:AH110)," -")</f>
        <v>0</v>
      </c>
      <c r="H54" s="357">
        <f>+IF(SUM('LÍNEA 2'!W106:W110)&gt;0,AVERAGE('LÍNEA 2'!AJ106:AJ110)," -")</f>
        <v>0</v>
      </c>
      <c r="I54" s="362">
        <f>+AVERAGE('LÍNEA 2'!R106:R110)+AVERAGE('LÍNEA 2'!T106:T110)</f>
        <v>0.43200000000000005</v>
      </c>
      <c r="J54" s="424">
        <f>+AVERAGE('LÍNEA 2'!AL106:AL110)</f>
        <v>0.2</v>
      </c>
      <c r="K54" s="470">
        <f t="shared" si="19"/>
        <v>0.2</v>
      </c>
      <c r="L54" s="394">
        <f>+SUM('LÍNEA 2'!AN106:AN110)+SUM('LÍNEA 2'!AS106:AS110)</f>
        <v>1272422</v>
      </c>
      <c r="M54" s="373">
        <f>+SUM('LÍNEA 2'!BI106:BI110)</f>
        <v>1209435</v>
      </c>
      <c r="N54" s="373">
        <f>+SUM('LÍNEA 2'!BJ106:BJ110)</f>
        <v>600</v>
      </c>
      <c r="O54" s="532">
        <f t="shared" si="7"/>
        <v>0.95049834095921004</v>
      </c>
      <c r="P54" s="533">
        <f t="shared" si="8"/>
        <v>4.9609941832343205E-4</v>
      </c>
    </row>
    <row r="55" spans="2:16" ht="18" customHeight="1">
      <c r="B55" s="191" t="s">
        <v>1016</v>
      </c>
      <c r="C55" s="724" t="s">
        <v>1017</v>
      </c>
      <c r="D55" s="725"/>
      <c r="E55" s="350">
        <f>+IF(SUM('LÍNEA 2'!Q111:Q127)&gt;0,AVERAGE('LÍNEA 2'!AD111:AD127)," -")</f>
        <v>0.76961684981684997</v>
      </c>
      <c r="F55" s="354">
        <f>+IF(SUM('LÍNEA 2'!S111:S127)&gt;0,AVERAGE('LÍNEA 2'!AF111:AF127)," -")</f>
        <v>0.30749375000000001</v>
      </c>
      <c r="G55" s="354">
        <f>+IF(SUM('LÍNEA 2'!U111:U127)&gt;0,AVERAGE('LÍNEA 2'!AH111:AH127)," -")</f>
        <v>0</v>
      </c>
      <c r="H55" s="357">
        <f>+IF(SUM('LÍNEA 2'!W111:W127)&gt;0,AVERAGE('LÍNEA 2'!AJ111:AJ127)," -")</f>
        <v>0</v>
      </c>
      <c r="I55" s="362">
        <f>+AVERAGE('LÍNEA 2'!R111:R127)+AVERAGE('LÍNEA 2'!T111:T127)</f>
        <v>0.53921568627450989</v>
      </c>
      <c r="J55" s="424">
        <f>+AVERAGE('LÍNEA 2'!AL111:AL127)</f>
        <v>0.36122079831932774</v>
      </c>
      <c r="K55" s="470">
        <f t="shared" si="19"/>
        <v>0.36122079831932774</v>
      </c>
      <c r="L55" s="394">
        <f>+SUM('LÍNEA 2'!AN111:AN127)+SUM('LÍNEA 2'!AS111:AS127)</f>
        <v>15767551</v>
      </c>
      <c r="M55" s="373">
        <f>+SUM('LÍNEA 2'!BI111:BI127)</f>
        <v>8623682</v>
      </c>
      <c r="N55" s="373">
        <f>+SUM('LÍNEA 2'!BJ111:BJ127)</f>
        <v>187411</v>
      </c>
      <c r="O55" s="532">
        <f t="shared" si="7"/>
        <v>0.54692589863828567</v>
      </c>
      <c r="P55" s="533">
        <f t="shared" si="8"/>
        <v>2.1732132516018101E-2</v>
      </c>
    </row>
    <row r="56" spans="2:16" ht="20" customHeight="1">
      <c r="B56" s="190" t="s">
        <v>1018</v>
      </c>
      <c r="C56" s="747" t="s">
        <v>1019</v>
      </c>
      <c r="D56" s="748"/>
      <c r="E56" s="352">
        <f>+AVERAGE(E57:E59)</f>
        <v>0.88888888888888884</v>
      </c>
      <c r="F56" s="352">
        <f t="shared" ref="F56:J56" si="22">+AVERAGE(F57:F59)</f>
        <v>8.8888888888888892E-2</v>
      </c>
      <c r="G56" s="352">
        <f t="shared" si="22"/>
        <v>0</v>
      </c>
      <c r="H56" s="353">
        <f t="shared" si="22"/>
        <v>0</v>
      </c>
      <c r="I56" s="360">
        <f>+AVERAGE(I57:I59)</f>
        <v>0.46709254071999168</v>
      </c>
      <c r="J56" s="425">
        <f t="shared" si="22"/>
        <v>0.15577601410934741</v>
      </c>
      <c r="K56" s="471">
        <f t="shared" si="19"/>
        <v>0.15577601410934741</v>
      </c>
      <c r="L56" s="395">
        <f>+SUM(L57:L59)</f>
        <v>530500</v>
      </c>
      <c r="M56" s="374">
        <f t="shared" ref="M56:N56" si="23">+SUM(M57:M59)</f>
        <v>187000</v>
      </c>
      <c r="N56" s="374">
        <f t="shared" si="23"/>
        <v>49400</v>
      </c>
      <c r="O56" s="534">
        <f t="shared" si="7"/>
        <v>0.352497643732328</v>
      </c>
      <c r="P56" s="535">
        <f t="shared" si="8"/>
        <v>0.2641711229946524</v>
      </c>
    </row>
    <row r="57" spans="2:16" ht="18" customHeight="1">
      <c r="B57" s="191" t="s">
        <v>1020</v>
      </c>
      <c r="C57" s="724" t="s">
        <v>1021</v>
      </c>
      <c r="D57" s="725"/>
      <c r="E57" s="350">
        <f>+IF(SUM('LÍNEA 2'!Q129:Q137)&gt;0,AVERAGE('LÍNEA 2'!AD129:AD137)," -")</f>
        <v>0.66666666666666663</v>
      </c>
      <c r="F57" s="354">
        <f>+IF(SUM('LÍNEA 2'!S129:S137)&gt;0,AVERAGE('LÍNEA 2'!AF129:AF137)," -")</f>
        <v>0.13333333333333333</v>
      </c>
      <c r="G57" s="354">
        <f>+IF(SUM('LÍNEA 2'!U129:U137)&gt;0,AVERAGE('LÍNEA 2'!AH129:AH137)," -")</f>
        <v>0</v>
      </c>
      <c r="H57" s="357">
        <f>+IF(SUM('LÍNEA 2'!W129:W137)&gt;0,AVERAGE('LÍNEA 2'!AJ129:AJ137)," -")</f>
        <v>0</v>
      </c>
      <c r="I57" s="362">
        <f>+AVERAGE('LÍNEA 2'!R129:R137)+AVERAGE('LÍNEA 2'!T129:T137)</f>
        <v>0.45786492374727672</v>
      </c>
      <c r="J57" s="424">
        <f>+AVERAGE('LÍNEA 2'!AL129:AL137)</f>
        <v>0.16296296296296295</v>
      </c>
      <c r="K57" s="470">
        <f t="shared" si="19"/>
        <v>0.16296296296296295</v>
      </c>
      <c r="L57" s="394">
        <f>+SUM('LÍNEA 2'!AN129:AN137)+SUM('LÍNEA 2'!AS129:AS137)</f>
        <v>310500</v>
      </c>
      <c r="M57" s="373">
        <f>+SUM('LÍNEA 2'!BI129:BI137)</f>
        <v>100000</v>
      </c>
      <c r="N57" s="373">
        <f>+SUM('LÍNEA 2'!BJ129:BJ137)</f>
        <v>2000</v>
      </c>
      <c r="O57" s="532">
        <f t="shared" si="7"/>
        <v>0.322061191626409</v>
      </c>
      <c r="P57" s="533">
        <f t="shared" si="8"/>
        <v>0.02</v>
      </c>
    </row>
    <row r="58" spans="2:16" ht="18" customHeight="1">
      <c r="B58" s="191" t="s">
        <v>1022</v>
      </c>
      <c r="C58" s="724" t="s">
        <v>1023</v>
      </c>
      <c r="D58" s="725"/>
      <c r="E58" s="350">
        <f>+IF(SUM('LÍNEA 2'!Q138:Q144)&gt;0,AVERAGE('LÍNEA 2'!AD138:AD144)," -")</f>
        <v>1</v>
      </c>
      <c r="F58" s="354">
        <f>+IF(SUM('LÍNEA 2'!S138:S144)&gt;0,AVERAGE('LÍNEA 2'!AF138:AF144)," -")</f>
        <v>0.13333333333333333</v>
      </c>
      <c r="G58" s="354">
        <f>+IF(SUM('LÍNEA 2'!U138:U144)&gt;0,AVERAGE('LÍNEA 2'!AH138:AH144)," -")</f>
        <v>0</v>
      </c>
      <c r="H58" s="357">
        <f>+IF(SUM('LÍNEA 2'!W138:W144)&gt;0,AVERAGE('LÍNEA 2'!AJ138:AJ144)," -")</f>
        <v>0</v>
      </c>
      <c r="I58" s="362">
        <f>+AVERAGE('LÍNEA 2'!R138:R144)+AVERAGE('LÍNEA 2'!T138:T144)</f>
        <v>0.49952380952380954</v>
      </c>
      <c r="J58" s="424">
        <f>+AVERAGE('LÍNEA 2'!AL138:AL144)</f>
        <v>0.15158730158730158</v>
      </c>
      <c r="K58" s="470">
        <f t="shared" si="19"/>
        <v>0.15158730158730158</v>
      </c>
      <c r="L58" s="394">
        <f>+SUM('LÍNEA 2'!AN138:AN144)+SUM('LÍNEA 2'!AS138:AS144)</f>
        <v>160000</v>
      </c>
      <c r="M58" s="373">
        <f>+SUM('LÍNEA 2'!BI138:BI144)</f>
        <v>87000</v>
      </c>
      <c r="N58" s="373">
        <f>+SUM('LÍNEA 2'!BJ138:BJ144)</f>
        <v>38400</v>
      </c>
      <c r="O58" s="532">
        <f t="shared" si="7"/>
        <v>0.54374999999999996</v>
      </c>
      <c r="P58" s="533">
        <f t="shared" si="8"/>
        <v>0.44137931034482758</v>
      </c>
    </row>
    <row r="59" spans="2:16" ht="18" customHeight="1">
      <c r="B59" s="191" t="s">
        <v>1024</v>
      </c>
      <c r="C59" s="724" t="s">
        <v>1025</v>
      </c>
      <c r="D59" s="725"/>
      <c r="E59" s="350">
        <f>+IF(SUM('LÍNEA 2'!Q145:Q150)&gt;0,AVERAGE('LÍNEA 2'!AD145:AD150)," -")</f>
        <v>1</v>
      </c>
      <c r="F59" s="354">
        <f>+IF(SUM('LÍNEA 2'!S145:S150)&gt;0,AVERAGE('LÍNEA 2'!AF145:AF150)," -")</f>
        <v>0</v>
      </c>
      <c r="G59" s="354">
        <f>+IF(SUM('LÍNEA 2'!U145:U150)&gt;0,AVERAGE('LÍNEA 2'!AH145:AH150)," -")</f>
        <v>0</v>
      </c>
      <c r="H59" s="357">
        <f>+IF(SUM('LÍNEA 2'!W145:W150)&gt;0,AVERAGE('LÍNEA 2'!AJ145:AJ150)," -")</f>
        <v>0</v>
      </c>
      <c r="I59" s="362">
        <f>+AVERAGE('LÍNEA 2'!R145:R150)+AVERAGE('LÍNEA 2'!T145:T150)</f>
        <v>0.44388888888888889</v>
      </c>
      <c r="J59" s="424">
        <f>+AVERAGE('LÍNEA 2'!AL145:AL150)</f>
        <v>0.15277777777777776</v>
      </c>
      <c r="K59" s="470">
        <f t="shared" si="19"/>
        <v>0.15277777777777776</v>
      </c>
      <c r="L59" s="394">
        <f>+SUM('LÍNEA 2'!AN145:AN150)+SUM('LÍNEA 2'!AS145:AS150)</f>
        <v>60000</v>
      </c>
      <c r="M59" s="373">
        <f>+SUM('LÍNEA 2'!BI145:BI150)</f>
        <v>0</v>
      </c>
      <c r="N59" s="373">
        <f>+SUM('LÍNEA 2'!BJ145:BJ150)</f>
        <v>9000</v>
      </c>
      <c r="O59" s="532">
        <f t="shared" si="7"/>
        <v>0</v>
      </c>
      <c r="P59" s="533">
        <f t="shared" si="8"/>
        <v>1</v>
      </c>
    </row>
    <row r="60" spans="2:16" ht="20" customHeight="1">
      <c r="B60" s="190" t="s">
        <v>1026</v>
      </c>
      <c r="C60" s="747" t="s">
        <v>1027</v>
      </c>
      <c r="D60" s="748"/>
      <c r="E60" s="352">
        <f>+AVERAGE(E61:E64)</f>
        <v>0.95</v>
      </c>
      <c r="F60" s="352">
        <f t="shared" ref="F60:J60" si="24">+AVERAGE(F61:F64)</f>
        <v>0.29779892873642877</v>
      </c>
      <c r="G60" s="352">
        <f t="shared" si="24"/>
        <v>0</v>
      </c>
      <c r="H60" s="353">
        <f t="shared" si="24"/>
        <v>0</v>
      </c>
      <c r="I60" s="360">
        <f>+AVERAGE(I61:I64)</f>
        <v>0.4104816926770708</v>
      </c>
      <c r="J60" s="425">
        <f t="shared" si="24"/>
        <v>0.31748039215686275</v>
      </c>
      <c r="K60" s="471">
        <f t="shared" si="19"/>
        <v>0.31748039215686275</v>
      </c>
      <c r="L60" s="395">
        <f>+SUM(L61:L64)</f>
        <v>18496768</v>
      </c>
      <c r="M60" s="374">
        <f t="shared" ref="M60:N60" si="25">+SUM(M61:M64)</f>
        <v>1566172</v>
      </c>
      <c r="N60" s="374">
        <f t="shared" si="25"/>
        <v>2675085</v>
      </c>
      <c r="O60" s="534">
        <f t="shared" si="7"/>
        <v>8.4672738502207523E-2</v>
      </c>
      <c r="P60" s="535">
        <v>6.5046150243597831E-4</v>
      </c>
    </row>
    <row r="61" spans="2:16" ht="18" customHeight="1">
      <c r="B61" s="191" t="s">
        <v>1028</v>
      </c>
      <c r="C61" s="724" t="s">
        <v>1029</v>
      </c>
      <c r="D61" s="725"/>
      <c r="E61" s="350">
        <f>+IF(SUM('LÍNEA 2'!Q152:Q157)&gt;0,AVERAGE('LÍNEA 2'!AD152:AD157)," -")</f>
        <v>0.8</v>
      </c>
      <c r="F61" s="354">
        <f>+IF(SUM('LÍNEA 2'!S152:S157)&gt;0,AVERAGE('LÍNEA 2'!AF152:AF157)," -")</f>
        <v>0.48183760683760685</v>
      </c>
      <c r="G61" s="354">
        <f>+IF(SUM('LÍNEA 2'!U152:U157)&gt;0,AVERAGE('LÍNEA 2'!AH152:AH157)," -")</f>
        <v>0</v>
      </c>
      <c r="H61" s="357">
        <f>+IF(SUM('LÍNEA 2'!W152:W157)&gt;0,AVERAGE('LÍNEA 2'!AJ152:AJ157)," -")</f>
        <v>0</v>
      </c>
      <c r="I61" s="362">
        <f>+AVERAGE('LÍNEA 2'!R152:R157)+AVERAGE('LÍNEA 2'!T152:T157)</f>
        <v>0.37696078431372548</v>
      </c>
      <c r="J61" s="424">
        <f>+AVERAGE('LÍNEA 2'!AL152:AL157)</f>
        <v>0.50142156862745091</v>
      </c>
      <c r="K61" s="470">
        <f t="shared" si="19"/>
        <v>0.50142156862745091</v>
      </c>
      <c r="L61" s="394">
        <f>+SUM('LÍNEA 2'!AN152:AN157)+SUM('LÍNEA 2'!AS152:AS157)</f>
        <v>7042298</v>
      </c>
      <c r="M61" s="373">
        <f>+SUM('LÍNEA 2'!BI152:BI157)</f>
        <v>158393</v>
      </c>
      <c r="N61" s="373">
        <f>+SUM('LÍNEA 2'!BJ152:BJ157)</f>
        <v>2675085</v>
      </c>
      <c r="O61" s="532">
        <f t="shared" si="7"/>
        <v>2.249166394265054E-2</v>
      </c>
      <c r="P61" s="533">
        <f t="shared" si="8"/>
        <v>16.888909232099902</v>
      </c>
    </row>
    <row r="62" spans="2:16" ht="18" customHeight="1">
      <c r="B62" s="191" t="s">
        <v>1030</v>
      </c>
      <c r="C62" s="724" t="s">
        <v>1031</v>
      </c>
      <c r="D62" s="725"/>
      <c r="E62" s="350">
        <f>+IF(SUM('LÍNEA 2'!Q158:Q159)&gt;0,AVERAGE('LÍNEA 2'!AD158:AD159)," -")</f>
        <v>1</v>
      </c>
      <c r="F62" s="354">
        <f>+IF(SUM('LÍNEA 2'!S158:S159)&gt;0,AVERAGE('LÍNEA 2'!AF158:AF159)," -")</f>
        <v>0.125</v>
      </c>
      <c r="G62" s="354">
        <f>+IF(SUM('LÍNEA 2'!U158:U159)&gt;0,AVERAGE('LÍNEA 2'!AH158:AH159)," -")</f>
        <v>0</v>
      </c>
      <c r="H62" s="357">
        <f>+IF(SUM('LÍNEA 2'!W158:W159)&gt;0,AVERAGE('LÍNEA 2'!AJ158:AJ159)," -")</f>
        <v>0</v>
      </c>
      <c r="I62" s="362">
        <f>+AVERAGE('LÍNEA 2'!R158:R159)+AVERAGE('LÍNEA 2'!T158:T159)</f>
        <v>0.5</v>
      </c>
      <c r="J62" s="424">
        <f>+AVERAGE('LÍNEA 2'!AL158:AL159)</f>
        <v>0.15000000000000002</v>
      </c>
      <c r="K62" s="470">
        <f t="shared" si="19"/>
        <v>0.15000000000000002</v>
      </c>
      <c r="L62" s="394">
        <f>+SUM('LÍNEA 2'!AN158:AN159)+SUM('LÍNEA 2'!AS158:AS159)</f>
        <v>1919298</v>
      </c>
      <c r="M62" s="373">
        <f>+SUM('LÍNEA 2'!BI158:BI159)</f>
        <v>41892</v>
      </c>
      <c r="N62" s="373">
        <f>+SUM('LÍNEA 2'!BJ158:BJ159)</f>
        <v>0</v>
      </c>
      <c r="O62" s="532">
        <f t="shared" si="7"/>
        <v>2.182673039830188E-2</v>
      </c>
      <c r="P62" s="533" t="str">
        <f t="shared" si="8"/>
        <v xml:space="preserve"> -</v>
      </c>
    </row>
    <row r="63" spans="2:16" ht="18" customHeight="1">
      <c r="B63" s="191" t="s">
        <v>1032</v>
      </c>
      <c r="C63" s="724" t="s">
        <v>1033</v>
      </c>
      <c r="D63" s="725"/>
      <c r="E63" s="350">
        <f>+IF(SUM('LÍNEA 2'!Q160:Q161)&gt;0,AVERAGE('LÍNEA 2'!AD160:AD161)," -")</f>
        <v>1</v>
      </c>
      <c r="F63" s="354">
        <f>+IF(SUM('LÍNEA 2'!S160:S161)&gt;0,AVERAGE('LÍNEA 2'!AF160:AF161)," -")</f>
        <v>0.38810810810810809</v>
      </c>
      <c r="G63" s="354">
        <f>+IF(SUM('LÍNEA 2'!U160:U161)&gt;0,AVERAGE('LÍNEA 2'!AH160:AH161)," -")</f>
        <v>0</v>
      </c>
      <c r="H63" s="357">
        <f>+IF(SUM('LÍNEA 2'!W160:W161)&gt;0,AVERAGE('LÍNEA 2'!AJ160:AJ161)," -")</f>
        <v>0</v>
      </c>
      <c r="I63" s="362">
        <f>+AVERAGE('LÍNEA 2'!R160:R161)+AVERAGE('LÍNEA 2'!T160:T161)</f>
        <v>0.49829931972789121</v>
      </c>
      <c r="J63" s="424">
        <f>+AVERAGE('LÍNEA 2'!AL160:AL161)</f>
        <v>0.5</v>
      </c>
      <c r="K63" s="470">
        <f t="shared" si="19"/>
        <v>0.5</v>
      </c>
      <c r="L63" s="394">
        <f>+SUM('LÍNEA 2'!AN160:AN161)+SUM('LÍNEA 2'!AS160:AS161)</f>
        <v>322000</v>
      </c>
      <c r="M63" s="373">
        <f>+SUM('LÍNEA 2'!BI160:BI161)</f>
        <v>80477</v>
      </c>
      <c r="N63" s="373">
        <f>+SUM('LÍNEA 2'!BJ160:BJ161)</f>
        <v>0</v>
      </c>
      <c r="O63" s="532">
        <f t="shared" si="7"/>
        <v>0.24992857142857142</v>
      </c>
      <c r="P63" s="533" t="str">
        <f t="shared" si="8"/>
        <v xml:space="preserve"> -</v>
      </c>
    </row>
    <row r="64" spans="2:16" ht="18" customHeight="1" thickBot="1">
      <c r="B64" s="191" t="s">
        <v>1034</v>
      </c>
      <c r="C64" s="751" t="s">
        <v>1035</v>
      </c>
      <c r="D64" s="752"/>
      <c r="E64" s="355">
        <f>+IF(SUM('LÍNEA 2'!Q162:Q165)&gt;0,AVERAGE('LÍNEA 2'!AD162:AD165)," -")</f>
        <v>1</v>
      </c>
      <c r="F64" s="355">
        <f>+IF(SUM('LÍNEA 2'!S162:S165)&gt;0,AVERAGE('LÍNEA 2'!AF162:AF165)," -")</f>
        <v>0.19625000000000001</v>
      </c>
      <c r="G64" s="355">
        <f>+IF(SUM('LÍNEA 2'!U162:U165)&gt;0,AVERAGE('LÍNEA 2'!AH162:AH165)," -")</f>
        <v>0</v>
      </c>
      <c r="H64" s="356">
        <f>+IF(SUM('LÍNEA 2'!W162:W165)&gt;0,AVERAGE('LÍNEA 2'!AJ162:AJ165)," -")</f>
        <v>0</v>
      </c>
      <c r="I64" s="363">
        <f>+AVERAGE('LÍNEA 2'!R162:R165)+AVERAGE('LÍNEA 2'!T162:T165)</f>
        <v>0.26666666666666666</v>
      </c>
      <c r="J64" s="426">
        <f>+AVERAGE('LÍNEA 2'!AL162:AL165)</f>
        <v>0.11850000000000001</v>
      </c>
      <c r="K64" s="472">
        <f t="shared" si="19"/>
        <v>0.11850000000000001</v>
      </c>
      <c r="L64" s="396">
        <f>+SUM('LÍNEA 2'!AN162:AN165)+SUM('LÍNEA 2'!AS162:AS165)</f>
        <v>9213172</v>
      </c>
      <c r="M64" s="375">
        <f>+SUM('LÍNEA 2'!BI162:BI165)</f>
        <v>1285410</v>
      </c>
      <c r="N64" s="375">
        <f>+SUM('LÍNEA 2'!BJ162:BJ165)</f>
        <v>0</v>
      </c>
      <c r="O64" s="536">
        <f t="shared" si="7"/>
        <v>0.13951872384451305</v>
      </c>
      <c r="P64" s="537" t="str">
        <f t="shared" si="8"/>
        <v xml:space="preserve"> -</v>
      </c>
    </row>
    <row r="65" spans="2:16" ht="22" customHeight="1" thickBot="1">
      <c r="B65" s="189">
        <v>3</v>
      </c>
      <c r="C65" s="753" t="s">
        <v>17</v>
      </c>
      <c r="D65" s="754"/>
      <c r="E65" s="367">
        <f>+AVERAGE(E66,E69,E73,E77)</f>
        <v>0.77458333333333329</v>
      </c>
      <c r="F65" s="367">
        <f t="shared" ref="F65:H65" si="26">+AVERAGE(F66,F69,F73,F77)</f>
        <v>0.16139907720484645</v>
      </c>
      <c r="G65" s="367">
        <f t="shared" si="26"/>
        <v>0</v>
      </c>
      <c r="H65" s="367">
        <f t="shared" si="26"/>
        <v>0</v>
      </c>
      <c r="I65" s="370">
        <f>+AVERAGE(I66,I69,I73,I77)</f>
        <v>0.39301554022175039</v>
      </c>
      <c r="J65" s="429">
        <f>+AVERAGE(J66,J69,J73,J77)</f>
        <v>0.14448484331996539</v>
      </c>
      <c r="K65" s="553">
        <f t="shared" si="19"/>
        <v>0.14448484331996539</v>
      </c>
      <c r="L65" s="399">
        <f>+L66+L69+L73+L77</f>
        <v>51484232</v>
      </c>
      <c r="M65" s="378">
        <f t="shared" ref="M65:N65" si="27">+M66+M69+M73+M77</f>
        <v>20460782.596999999</v>
      </c>
      <c r="N65" s="378">
        <f t="shared" si="27"/>
        <v>936271</v>
      </c>
      <c r="O65" s="540">
        <f t="shared" si="7"/>
        <v>0.39741842894733281</v>
      </c>
      <c r="P65" s="541">
        <f t="shared" si="8"/>
        <v>4.575929564577251E-2</v>
      </c>
    </row>
    <row r="66" spans="2:16" ht="20" customHeight="1">
      <c r="B66" s="190" t="s">
        <v>1036</v>
      </c>
      <c r="C66" s="745" t="s">
        <v>1037</v>
      </c>
      <c r="D66" s="746"/>
      <c r="E66" s="364">
        <f>+AVERAGE(E67:E68)</f>
        <v>0.5</v>
      </c>
      <c r="F66" s="364">
        <f t="shared" ref="F66:J66" si="28">+AVERAGE(F67:F68)</f>
        <v>0.25166666666666665</v>
      </c>
      <c r="G66" s="364">
        <f t="shared" si="28"/>
        <v>0</v>
      </c>
      <c r="H66" s="365">
        <f t="shared" si="28"/>
        <v>0</v>
      </c>
      <c r="I66" s="418">
        <f>+AVERAGE(I67:I68)</f>
        <v>0.28888888888888886</v>
      </c>
      <c r="J66" s="428">
        <f t="shared" si="28"/>
        <v>0.16703703703703701</v>
      </c>
      <c r="K66" s="473">
        <f t="shared" si="19"/>
        <v>0.16703703703703701</v>
      </c>
      <c r="L66" s="398">
        <f>+SUM(L67:L68)</f>
        <v>8802635</v>
      </c>
      <c r="M66" s="377">
        <f t="shared" ref="M66:N66" si="29">+SUM(M67:M68)</f>
        <v>45480</v>
      </c>
      <c r="N66" s="377">
        <f t="shared" si="29"/>
        <v>0</v>
      </c>
      <c r="O66" s="530">
        <f t="shared" si="7"/>
        <v>5.1666347633407498E-3</v>
      </c>
      <c r="P66" s="531" t="str">
        <f t="shared" si="8"/>
        <v xml:space="preserve"> -</v>
      </c>
    </row>
    <row r="67" spans="2:16" ht="18" customHeight="1">
      <c r="B67" s="191" t="s">
        <v>1038</v>
      </c>
      <c r="C67" s="724" t="s">
        <v>1039</v>
      </c>
      <c r="D67" s="725"/>
      <c r="E67" s="350">
        <f>+IF(SUM('LÍNEA 3'!Q11:Q13)&gt;0,AVERAGE('LÍNEA 3'!AD11:AD13)," -")</f>
        <v>0.5</v>
      </c>
      <c r="F67" s="354">
        <f>+IF(SUM('LÍNEA 3'!S11:S13)&gt;0,AVERAGE('LÍNEA 3'!AF11:AF13)," -")</f>
        <v>0.5033333333333333</v>
      </c>
      <c r="G67" s="354">
        <f>+IF(SUM('LÍNEA 3'!U11:U13)&gt;0,AVERAGE('LÍNEA 3'!AH11:AH13)," -")</f>
        <v>0</v>
      </c>
      <c r="H67" s="357">
        <f>+IF(SUM('LÍNEA 3'!W11:W13)&gt;0,AVERAGE('LÍNEA 3'!AJ11:AJ13)," -")</f>
        <v>0</v>
      </c>
      <c r="I67" s="362">
        <f>+AVERAGE('LÍNEA 3'!R11:R13)+AVERAGE('LÍNEA 3'!T11:T13)</f>
        <v>0.27777777777777773</v>
      </c>
      <c r="J67" s="424">
        <f>+AVERAGE('LÍNEA 3'!AL11:AL13)</f>
        <v>0.33407407407407402</v>
      </c>
      <c r="K67" s="470">
        <f t="shared" si="19"/>
        <v>0.33407407407407402</v>
      </c>
      <c r="L67" s="394">
        <f>+SUM('LÍNEA 3'!AN11:AN13)+SUM('LÍNEA 3'!AS11:AS13)</f>
        <v>6302635</v>
      </c>
      <c r="M67" s="373">
        <f>+SUM('LÍNEA 3'!BI11:BI13)</f>
        <v>45480</v>
      </c>
      <c r="N67" s="373">
        <f>+SUM('LÍNEA 3'!BJ11:BJ13)</f>
        <v>0</v>
      </c>
      <c r="O67" s="532">
        <f t="shared" si="7"/>
        <v>7.2160294860800283E-3</v>
      </c>
      <c r="P67" s="533" t="str">
        <f t="shared" si="8"/>
        <v xml:space="preserve"> -</v>
      </c>
    </row>
    <row r="68" spans="2:16" ht="18" customHeight="1">
      <c r="B68" s="191" t="s">
        <v>1040</v>
      </c>
      <c r="C68" s="724" t="s">
        <v>1041</v>
      </c>
      <c r="D68" s="725"/>
      <c r="E68" s="350" t="str">
        <f>+IF(SUM('LÍNEA 3'!Q14:Q17)&gt;0,AVERAGE('LÍNEA 3'!AD14:AD17)," -")</f>
        <v xml:space="preserve"> -</v>
      </c>
      <c r="F68" s="354">
        <f>+IF(SUM('LÍNEA 3'!S14:S17)&gt;0,AVERAGE('LÍNEA 3'!AF14:AF17)," -")</f>
        <v>0</v>
      </c>
      <c r="G68" s="354">
        <f>+IF(SUM('LÍNEA 3'!U14:U17)&gt;0,AVERAGE('LÍNEA 3'!AH14:AH17)," -")</f>
        <v>0</v>
      </c>
      <c r="H68" s="357">
        <f>+IF(SUM('LÍNEA 3'!W14:W17)&gt;0,AVERAGE('LÍNEA 3'!AJ14:AJ17)," -")</f>
        <v>0</v>
      </c>
      <c r="I68" s="362">
        <f>+AVERAGE('LÍNEA 3'!R14:R17)+AVERAGE('LÍNEA 3'!T14:T17)</f>
        <v>0.3</v>
      </c>
      <c r="J68" s="424">
        <f>+AVERAGE('LÍNEA 3'!AL14:AL17)</f>
        <v>0</v>
      </c>
      <c r="K68" s="470">
        <f t="shared" si="19"/>
        <v>0</v>
      </c>
      <c r="L68" s="394">
        <f>+SUM('LÍNEA 3'!AN14:AN17)+SUM('LÍNEA 3'!AS14:AS17)</f>
        <v>2500000</v>
      </c>
      <c r="M68" s="373">
        <f>+SUM('LÍNEA 3'!BI14:BI17)</f>
        <v>0</v>
      </c>
      <c r="N68" s="373">
        <f>+SUM('LÍNEA 3'!BJ14:BJ17)</f>
        <v>0</v>
      </c>
      <c r="O68" s="532">
        <f t="shared" si="7"/>
        <v>0</v>
      </c>
      <c r="P68" s="533" t="str">
        <f t="shared" si="8"/>
        <v xml:space="preserve"> -</v>
      </c>
    </row>
    <row r="69" spans="2:16" ht="20" customHeight="1">
      <c r="B69" s="190" t="s">
        <v>1042</v>
      </c>
      <c r="C69" s="747" t="s">
        <v>734</v>
      </c>
      <c r="D69" s="748"/>
      <c r="E69" s="352">
        <f>+AVERAGE(E70:E72)</f>
        <v>0.95000000000000007</v>
      </c>
      <c r="F69" s="352">
        <f t="shared" ref="F69:J69" si="30">+AVERAGE(F70:F72)</f>
        <v>0.30714285714285716</v>
      </c>
      <c r="G69" s="352">
        <f t="shared" si="30"/>
        <v>0</v>
      </c>
      <c r="H69" s="353">
        <f t="shared" si="30"/>
        <v>0</v>
      </c>
      <c r="I69" s="360">
        <f>+AVERAGE(I70:I72)</f>
        <v>0.37348148148148147</v>
      </c>
      <c r="J69" s="425">
        <f t="shared" si="30"/>
        <v>0.18009259259259258</v>
      </c>
      <c r="K69" s="471">
        <f t="shared" si="19"/>
        <v>0.18009259259259258</v>
      </c>
      <c r="L69" s="395">
        <f>SUM(L70:L72)</f>
        <v>14632568</v>
      </c>
      <c r="M69" s="374">
        <f t="shared" ref="M69:N69" si="31">SUM(M70:M72)</f>
        <v>3449469.5970000001</v>
      </c>
      <c r="N69" s="374">
        <f t="shared" si="31"/>
        <v>915520</v>
      </c>
      <c r="O69" s="534">
        <f t="shared" si="7"/>
        <v>0.23573918105147368</v>
      </c>
      <c r="P69" s="535">
        <f t="shared" si="8"/>
        <v>0.26540891990937587</v>
      </c>
    </row>
    <row r="70" spans="2:16" ht="18" customHeight="1">
      <c r="B70" s="191" t="s">
        <v>1043</v>
      </c>
      <c r="C70" s="724" t="s">
        <v>1044</v>
      </c>
      <c r="D70" s="725"/>
      <c r="E70" s="350">
        <f>+IF(SUM('LÍNEA 3'!Q19:Q28)&gt;0,AVERAGE('LÍNEA 3'!AD19:AD28)," -")</f>
        <v>1</v>
      </c>
      <c r="F70" s="354">
        <f>+IF(SUM('LÍNEA 3'!S19:S28)&gt;0,AVERAGE('LÍNEA 3'!AF19:AF28)," -")</f>
        <v>0.5714285714285714</v>
      </c>
      <c r="G70" s="354">
        <f>+IF(SUM('LÍNEA 3'!U19:U28)&gt;0,AVERAGE('LÍNEA 3'!AH19:AH28)," -")</f>
        <v>0</v>
      </c>
      <c r="H70" s="357">
        <f>+IF(SUM('LÍNEA 3'!W19:W28)&gt;0,AVERAGE('LÍNEA 3'!AJ19:AJ28)," -")</f>
        <v>0</v>
      </c>
      <c r="I70" s="362">
        <f>+AVERAGE('LÍNEA 3'!R19:R28)+AVERAGE('LÍNEA 3'!T19:T28)</f>
        <v>0.29933333333333334</v>
      </c>
      <c r="J70" s="424">
        <f>+AVERAGE('LÍNEA 3'!AL19:AL28)</f>
        <v>0.18333333333333332</v>
      </c>
      <c r="K70" s="470">
        <f t="shared" si="19"/>
        <v>0.18333333333333332</v>
      </c>
      <c r="L70" s="394">
        <f>+SUM('LÍNEA 3'!AN19:AN28)+SUM('LÍNEA 3'!AS19:AS28)</f>
        <v>273700</v>
      </c>
      <c r="M70" s="373">
        <f>+SUM('LÍNEA 3'!BI19:BI28)</f>
        <v>162014</v>
      </c>
      <c r="N70" s="373">
        <f>+SUM('LÍNEA 3'!BJ19:BJ28)</f>
        <v>0</v>
      </c>
      <c r="O70" s="532">
        <f t="shared" si="7"/>
        <v>0.59194008037997803</v>
      </c>
      <c r="P70" s="533" t="str">
        <f t="shared" si="8"/>
        <v xml:space="preserve"> -</v>
      </c>
    </row>
    <row r="71" spans="2:16" ht="18" customHeight="1">
      <c r="B71" s="191" t="s">
        <v>1045</v>
      </c>
      <c r="C71" s="724" t="s">
        <v>1046</v>
      </c>
      <c r="D71" s="725"/>
      <c r="E71" s="350">
        <f>+IF(SUM('LÍNEA 3'!Q29:Q34)&gt;0,AVERAGE('LÍNEA 3'!AD29:AD34)," -")</f>
        <v>0.85</v>
      </c>
      <c r="F71" s="354">
        <f>+IF(SUM('LÍNEA 3'!S29:S34)&gt;0,AVERAGE('LÍNEA 3'!AF29:AF34)," -")</f>
        <v>0.35000000000000003</v>
      </c>
      <c r="G71" s="354">
        <f>+IF(SUM('LÍNEA 3'!U29:U34)&gt;0,AVERAGE('LÍNEA 3'!AH29:AH34)," -")</f>
        <v>0</v>
      </c>
      <c r="H71" s="357">
        <f>+IF(SUM('LÍNEA 3'!W29:W34)&gt;0,AVERAGE('LÍNEA 3'!AJ29:AJ34)," -")</f>
        <v>0</v>
      </c>
      <c r="I71" s="362">
        <f>+AVERAGE('LÍNEA 3'!R29:R34)+AVERAGE('LÍNEA 3'!T29:T34)</f>
        <v>0.37777777777777777</v>
      </c>
      <c r="J71" s="424">
        <f>+AVERAGE('LÍNEA 3'!AL29:AL34)</f>
        <v>0.16250000000000001</v>
      </c>
      <c r="K71" s="470">
        <f t="shared" si="19"/>
        <v>0.16250000000000001</v>
      </c>
      <c r="L71" s="394">
        <f>+SUM('LÍNEA 3'!AN29:AN34)+SUM('LÍNEA 3'!AS29:AS34)</f>
        <v>13063568</v>
      </c>
      <c r="M71" s="373">
        <f>+SUM('LÍNEA 3'!BI29:BI34)</f>
        <v>2268434</v>
      </c>
      <c r="N71" s="373">
        <f>+SUM('LÍNEA 3'!BJ29:BJ34)</f>
        <v>899000</v>
      </c>
      <c r="O71" s="532">
        <f t="shared" si="7"/>
        <v>0.17364582172343726</v>
      </c>
      <c r="P71" s="533">
        <f t="shared" si="8"/>
        <v>0.39630864287874368</v>
      </c>
    </row>
    <row r="72" spans="2:16" ht="18" customHeight="1">
      <c r="B72" s="191" t="s">
        <v>1047</v>
      </c>
      <c r="C72" s="724" t="s">
        <v>1048</v>
      </c>
      <c r="D72" s="725"/>
      <c r="E72" s="350">
        <f>+IF(SUM('LÍNEA 3'!Q35:Q37)&gt;0,AVERAGE('LÍNEA 3'!AD35:AD37)," -")</f>
        <v>1</v>
      </c>
      <c r="F72" s="354">
        <f>+IF(SUM('LÍNEA 3'!S35:S37)&gt;0,AVERAGE('LÍNEA 3'!AF35:AF37)," -")</f>
        <v>0</v>
      </c>
      <c r="G72" s="354">
        <f>+IF(SUM('LÍNEA 3'!U35:U37)&gt;0,AVERAGE('LÍNEA 3'!AH35:AH37)," -")</f>
        <v>0</v>
      </c>
      <c r="H72" s="357">
        <f>+IF(SUM('LÍNEA 3'!W35:W37)&gt;0,AVERAGE('LÍNEA 3'!AJ35:AJ37)," -")</f>
        <v>0</v>
      </c>
      <c r="I72" s="362">
        <f>+AVERAGE('LÍNEA 3'!R35:R37)+AVERAGE('LÍNEA 3'!T35:T37)</f>
        <v>0.44333333333333336</v>
      </c>
      <c r="J72" s="424">
        <f>+AVERAGE('LÍNEA 3'!AL35:AL37)</f>
        <v>0.19444444444444442</v>
      </c>
      <c r="K72" s="470">
        <f t="shared" ref="K72:K103" si="32">+J72</f>
        <v>0.19444444444444442</v>
      </c>
      <c r="L72" s="394">
        <f>+SUM('LÍNEA 3'!AN35:AN37)+SUM('LÍNEA 3'!AS35:AS37)</f>
        <v>1295300</v>
      </c>
      <c r="M72" s="373">
        <f>+SUM('LÍNEA 3'!BI35:BI37)</f>
        <v>1019021.597</v>
      </c>
      <c r="N72" s="373">
        <f>+SUM('LÍNEA 3'!BJ35:BJ37)</f>
        <v>16520</v>
      </c>
      <c r="O72" s="532">
        <f t="shared" si="7"/>
        <v>0.78670701536323628</v>
      </c>
      <c r="P72" s="533">
        <f t="shared" si="8"/>
        <v>1.621162892782144E-2</v>
      </c>
    </row>
    <row r="73" spans="2:16" ht="20" customHeight="1">
      <c r="B73" s="190" t="s">
        <v>1049</v>
      </c>
      <c r="C73" s="747" t="s">
        <v>762</v>
      </c>
      <c r="D73" s="748"/>
      <c r="E73" s="352">
        <f>+AVERAGE(E74:E76)</f>
        <v>0.98166666666666658</v>
      </c>
      <c r="F73" s="352">
        <f t="shared" ref="F73:J73" si="33">+AVERAGE(F74:F76)</f>
        <v>6.7342340565417477E-2</v>
      </c>
      <c r="G73" s="352">
        <f t="shared" si="33"/>
        <v>0</v>
      </c>
      <c r="H73" s="353">
        <f t="shared" si="33"/>
        <v>0</v>
      </c>
      <c r="I73" s="360">
        <f>+AVERAGE(I74:I76)</f>
        <v>0.47487697570181647</v>
      </c>
      <c r="J73" s="425">
        <f t="shared" si="33"/>
        <v>0.17466776834159001</v>
      </c>
      <c r="K73" s="471">
        <f t="shared" si="32"/>
        <v>0.17466776834159001</v>
      </c>
      <c r="L73" s="395">
        <f>SUM(L74:L76)</f>
        <v>27428569</v>
      </c>
      <c r="M73" s="374">
        <f t="shared" ref="M73:N73" si="34">SUM(M74:M76)</f>
        <v>16836873</v>
      </c>
      <c r="N73" s="374">
        <f t="shared" si="34"/>
        <v>0</v>
      </c>
      <c r="O73" s="534">
        <f t="shared" si="7"/>
        <v>0.61384438247580475</v>
      </c>
      <c r="P73" s="535" t="str">
        <f t="shared" si="8"/>
        <v xml:space="preserve"> -</v>
      </c>
    </row>
    <row r="74" spans="2:16" ht="18" customHeight="1">
      <c r="B74" s="191" t="s">
        <v>1050</v>
      </c>
      <c r="C74" s="724" t="s">
        <v>1051</v>
      </c>
      <c r="D74" s="725"/>
      <c r="E74" s="350">
        <f>+IF(SUM('LÍNEA 3'!Q39:Q53)&gt;0,AVERAGE('LÍNEA 3'!AD39:AD53)," -")</f>
        <v>0.94499999999999995</v>
      </c>
      <c r="F74" s="354">
        <f>+IF(SUM('LÍNEA 3'!S39:S53)&gt;0,AVERAGE('LÍNEA 3'!AF39:AF53)," -")</f>
        <v>0.17702702169625245</v>
      </c>
      <c r="G74" s="354">
        <f>+IF(SUM('LÍNEA 3'!U39:U53)&gt;0,AVERAGE('LÍNEA 3'!AH39:AH53)," -")</f>
        <v>0</v>
      </c>
      <c r="H74" s="357">
        <f>+IF(SUM('LÍNEA 3'!W39:W53)&gt;0,AVERAGE('LÍNEA 3'!AJ39:AJ53)," -")</f>
        <v>0</v>
      </c>
      <c r="I74" s="362">
        <f>+AVERAGE('LÍNEA 3'!R39:R53)+AVERAGE('LÍNEA 3'!T39:T53)</f>
        <v>0.46713092710544935</v>
      </c>
      <c r="J74" s="424">
        <f>+AVERAGE('LÍNEA 3'!AL39:AL53)</f>
        <v>0.22608663835810333</v>
      </c>
      <c r="K74" s="470">
        <f t="shared" si="32"/>
        <v>0.22608663835810333</v>
      </c>
      <c r="L74" s="394">
        <f>+SUM('LÍNEA 3'!AN39:AN53)+SUM('LÍNEA 3'!AS39:AS53)</f>
        <v>26868249</v>
      </c>
      <c r="M74" s="373">
        <f>+SUM('LÍNEA 3'!BI39:BI53)</f>
        <v>16623570</v>
      </c>
      <c r="N74" s="373">
        <f>+SUM('LÍNEA 3'!BJ39:BJ53)</f>
        <v>0</v>
      </c>
      <c r="O74" s="532">
        <f t="shared" si="7"/>
        <v>0.61870686102395434</v>
      </c>
      <c r="P74" s="533" t="str">
        <f t="shared" si="8"/>
        <v xml:space="preserve"> -</v>
      </c>
    </row>
    <row r="75" spans="2:16" ht="18" customHeight="1">
      <c r="B75" s="191" t="s">
        <v>1052</v>
      </c>
      <c r="C75" s="724" t="s">
        <v>1053</v>
      </c>
      <c r="D75" s="725"/>
      <c r="E75" s="350">
        <f>+IF('LÍNEA 3'!Q54&gt;0,'LÍNEA 3'!AD54," -")</f>
        <v>1</v>
      </c>
      <c r="F75" s="354">
        <f>+IF('LÍNEA 3'!S54&gt;0,'LÍNEA 3'!AF54," -")</f>
        <v>0</v>
      </c>
      <c r="G75" s="354">
        <f>+IF('LÍNEA 3'!U54&gt;0,'LÍNEA 3'!AH54," -")</f>
        <v>0</v>
      </c>
      <c r="H75" s="357">
        <f>+IF('LÍNEA 3'!W54&gt;0,'LÍNEA 3'!AJ54," -")</f>
        <v>0</v>
      </c>
      <c r="I75" s="362">
        <f>+'LÍNEA 3'!R54+'LÍNEA 3'!T54</f>
        <v>0.5</v>
      </c>
      <c r="J75" s="424">
        <f>+'LÍNEA 3'!AL54</f>
        <v>0.16666666666666666</v>
      </c>
      <c r="K75" s="470">
        <f t="shared" si="32"/>
        <v>0.16666666666666666</v>
      </c>
      <c r="L75" s="394">
        <f>+'LÍNEA 3'!AN54+'LÍNEA 3'!AS54</f>
        <v>106600</v>
      </c>
      <c r="M75" s="373">
        <f>+'LÍNEA 3'!BI54</f>
        <v>24609</v>
      </c>
      <c r="N75" s="373">
        <f>+'LÍNEA 3'!BJ54</f>
        <v>0</v>
      </c>
      <c r="O75" s="532">
        <f t="shared" ref="O75:O138" si="35">IF(L75=0,"-",+M75/L75)</f>
        <v>0.23085365853658538</v>
      </c>
      <c r="P75" s="533" t="str">
        <f t="shared" si="8"/>
        <v xml:space="preserve"> -</v>
      </c>
    </row>
    <row r="76" spans="2:16" ht="18" customHeight="1">
      <c r="B76" s="191" t="s">
        <v>1054</v>
      </c>
      <c r="C76" s="724" t="s">
        <v>1055</v>
      </c>
      <c r="D76" s="725"/>
      <c r="E76" s="350">
        <f>+IF(SUM('LÍNEA 3'!Q55:Q58)&gt;0,AVERAGE('LÍNEA 3'!AD55:AD58)," -")</f>
        <v>1</v>
      </c>
      <c r="F76" s="354">
        <f>+IF(SUM('LÍNEA 3'!S55:S58)&gt;0,AVERAGE('LÍNEA 3'!AF55:AF58)," -")</f>
        <v>2.5000000000000001E-2</v>
      </c>
      <c r="G76" s="354">
        <f>+IF(SUM('LÍNEA 3'!U55:U58)&gt;0,AVERAGE('LÍNEA 3'!AH55:AH58)," -")</f>
        <v>0</v>
      </c>
      <c r="H76" s="357">
        <f>+IF(SUM('LÍNEA 3'!W55:W58)&gt;0,AVERAGE('LÍNEA 3'!AJ55:AJ58)," -")</f>
        <v>0</v>
      </c>
      <c r="I76" s="362">
        <f>+AVERAGE('LÍNEA 3'!R55:R58)+AVERAGE('LÍNEA 3'!T55:T58)</f>
        <v>0.45750000000000002</v>
      </c>
      <c r="J76" s="424">
        <f>+AVERAGE('LÍNEA 3'!AL55:AL58)</f>
        <v>0.13125000000000001</v>
      </c>
      <c r="K76" s="470">
        <f t="shared" si="32"/>
        <v>0.13125000000000001</v>
      </c>
      <c r="L76" s="394">
        <f>+SUM('LÍNEA 3'!AN55:AN58)+SUM('LÍNEA 3'!AS55:AS58)</f>
        <v>453720</v>
      </c>
      <c r="M76" s="373">
        <f>+SUM('LÍNEA 3'!BI55:BI58)</f>
        <v>188694</v>
      </c>
      <c r="N76" s="373">
        <f>+SUM('LÍNEA 3'!BJ55:BJ58)</f>
        <v>0</v>
      </c>
      <c r="O76" s="532">
        <f t="shared" si="35"/>
        <v>0.41588204178788679</v>
      </c>
      <c r="P76" s="533" t="str">
        <f t="shared" si="8"/>
        <v xml:space="preserve"> -</v>
      </c>
    </row>
    <row r="77" spans="2:16" ht="20" customHeight="1">
      <c r="B77" s="190" t="s">
        <v>1056</v>
      </c>
      <c r="C77" s="747" t="s">
        <v>777</v>
      </c>
      <c r="D77" s="748"/>
      <c r="E77" s="352">
        <f>+AVERAGE(E78:E79)</f>
        <v>0.66666666666666663</v>
      </c>
      <c r="F77" s="352">
        <f t="shared" ref="F77:J77" si="36">+AVERAGE(F78:F79)</f>
        <v>1.9444444444444445E-2</v>
      </c>
      <c r="G77" s="352">
        <f t="shared" si="36"/>
        <v>0</v>
      </c>
      <c r="H77" s="353">
        <f t="shared" si="36"/>
        <v>0</v>
      </c>
      <c r="I77" s="360">
        <f>+AVERAGE(I78:I79)</f>
        <v>0.43481481481481477</v>
      </c>
      <c r="J77" s="425">
        <f t="shared" si="36"/>
        <v>5.614197530864197E-2</v>
      </c>
      <c r="K77" s="471">
        <f t="shared" si="32"/>
        <v>5.614197530864197E-2</v>
      </c>
      <c r="L77" s="395">
        <f>SUM(L78:L79)</f>
        <v>620460</v>
      </c>
      <c r="M77" s="374">
        <f t="shared" ref="M77:N77" si="37">SUM(M78:M79)</f>
        <v>128960</v>
      </c>
      <c r="N77" s="374">
        <f t="shared" si="37"/>
        <v>20751</v>
      </c>
      <c r="O77" s="534">
        <f t="shared" si="35"/>
        <v>0.20784579183186669</v>
      </c>
      <c r="P77" s="535">
        <f t="shared" si="8"/>
        <v>0.16091035980148882</v>
      </c>
    </row>
    <row r="78" spans="2:16" ht="18" customHeight="1">
      <c r="B78" s="191" t="s">
        <v>1057</v>
      </c>
      <c r="C78" s="724" t="s">
        <v>1058</v>
      </c>
      <c r="D78" s="725"/>
      <c r="E78" s="350" t="str">
        <f>+IF(SUM('LÍNEA 3'!Q60:Q61)&gt;0,AVERAGE('LÍNEA 3'!AD60:AD61)," -")</f>
        <v xml:space="preserve"> -</v>
      </c>
      <c r="F78" s="354">
        <f>+IF(SUM('LÍNEA 3'!S60:S61)&gt;0,AVERAGE('LÍNEA 3'!AF60:AF61)," -")</f>
        <v>0</v>
      </c>
      <c r="G78" s="354">
        <f>+IF(SUM('LÍNEA 3'!U60:U61)&gt;0,AVERAGE('LÍNEA 3'!AH60:AH61)," -")</f>
        <v>0</v>
      </c>
      <c r="H78" s="357">
        <f>+IF(SUM('LÍNEA 3'!W60:W61)&gt;0,AVERAGE('LÍNEA 3'!AJ60:AJ61)," -")</f>
        <v>0</v>
      </c>
      <c r="I78" s="362">
        <f>+AVERAGE('LÍNEA 3'!R60:R61)+AVERAGE('LÍNEA 3'!T60:T61)</f>
        <v>0.33333333333333331</v>
      </c>
      <c r="J78" s="424">
        <f>+AVERAGE('LÍNEA 3'!AL60:AL61)</f>
        <v>0</v>
      </c>
      <c r="K78" s="470">
        <f t="shared" si="32"/>
        <v>0</v>
      </c>
      <c r="L78" s="394">
        <f>+SUM('LÍNEA 3'!AN60:AN61)+SUM('LÍNEA 3'!AS60:AS61)</f>
        <v>40000</v>
      </c>
      <c r="M78" s="373">
        <f>+SUM('LÍNEA 3'!BI60:BI61)</f>
        <v>0</v>
      </c>
      <c r="N78" s="373">
        <f>+SUM('LÍNEA 3'!BJ60:BJ61)</f>
        <v>0</v>
      </c>
      <c r="O78" s="532">
        <f t="shared" si="35"/>
        <v>0</v>
      </c>
      <c r="P78" s="533" t="str">
        <f t="shared" si="8"/>
        <v xml:space="preserve"> -</v>
      </c>
    </row>
    <row r="79" spans="2:16" ht="18" customHeight="1" thickBot="1">
      <c r="B79" s="191" t="s">
        <v>1059</v>
      </c>
      <c r="C79" s="751" t="s">
        <v>1060</v>
      </c>
      <c r="D79" s="752"/>
      <c r="E79" s="355">
        <f>+IF(SUM('LÍNEA 3'!Q62:Q70)&gt;0,AVERAGE('LÍNEA 3'!AD62:AD70)," -")</f>
        <v>0.66666666666666663</v>
      </c>
      <c r="F79" s="355">
        <f>+IF(SUM('LÍNEA 3'!S62:S70)&gt;0,AVERAGE('LÍNEA 3'!AF62:AF70)," -")</f>
        <v>3.888888888888889E-2</v>
      </c>
      <c r="G79" s="355">
        <f>+IF(SUM('LÍNEA 3'!U62:U70)&gt;0,AVERAGE('LÍNEA 3'!AH62:AH70)," -")</f>
        <v>0</v>
      </c>
      <c r="H79" s="356">
        <f>+IF(SUM('LÍNEA 3'!W62:W70)&gt;0,AVERAGE('LÍNEA 3'!AJ62:AJ70)," -")</f>
        <v>0</v>
      </c>
      <c r="I79" s="363">
        <f>+AVERAGE('LÍNEA 3'!R62:R70)+AVERAGE('LÍNEA 3'!T62:T70)</f>
        <v>0.53629629629629627</v>
      </c>
      <c r="J79" s="426">
        <f>+AVERAGE('LÍNEA 3'!AL62:AL70)</f>
        <v>0.11228395061728394</v>
      </c>
      <c r="K79" s="472">
        <f t="shared" si="32"/>
        <v>0.11228395061728394</v>
      </c>
      <c r="L79" s="396">
        <f>+SUM('LÍNEA 3'!AN62:AN70)+SUM('LÍNEA 3'!AS62:AS70)</f>
        <v>580460</v>
      </c>
      <c r="M79" s="375">
        <f>+SUM('LÍNEA 3'!BI62:BI70)</f>
        <v>128960</v>
      </c>
      <c r="N79" s="375">
        <f>+SUM('LÍNEA 3'!BJ62:BJ70)</f>
        <v>20751</v>
      </c>
      <c r="O79" s="536">
        <f t="shared" si="35"/>
        <v>0.22216862488371292</v>
      </c>
      <c r="P79" s="537">
        <f t="shared" si="8"/>
        <v>0.16091035980148882</v>
      </c>
    </row>
    <row r="80" spans="2:16" ht="22" customHeight="1" thickBot="1">
      <c r="B80" s="189">
        <v>4</v>
      </c>
      <c r="C80" s="755" t="s">
        <v>18</v>
      </c>
      <c r="D80" s="756"/>
      <c r="E80" s="368">
        <f>+AVERAGE(E81,E86,E96,E103,E112,E115)</f>
        <v>0.84922293802875937</v>
      </c>
      <c r="F80" s="368">
        <f t="shared" ref="F80:H80" si="38">+AVERAGE(F81,F86,F96,F103,F112,F115)</f>
        <v>0.21412710580907157</v>
      </c>
      <c r="G80" s="368">
        <f t="shared" si="38"/>
        <v>0</v>
      </c>
      <c r="H80" s="368">
        <f t="shared" si="38"/>
        <v>0</v>
      </c>
      <c r="I80" s="371">
        <f>+AVERAGE(I81,I86,I96,I103,I112,I115)</f>
        <v>0.48808895362840893</v>
      </c>
      <c r="J80" s="430">
        <f>+AVERAGE(J81,J86,J96,J103,J112,J115)</f>
        <v>0.26305970378930904</v>
      </c>
      <c r="K80" s="554">
        <f t="shared" si="32"/>
        <v>0.26305970378930904</v>
      </c>
      <c r="L80" s="400">
        <f>+L81+L86+L96+L103+L112+L115</f>
        <v>956036383</v>
      </c>
      <c r="M80" s="379">
        <f t="shared" ref="M80:N80" si="39">+M81+M86+M96+M103+M112+M115</f>
        <v>479402250</v>
      </c>
      <c r="N80" s="379">
        <f t="shared" si="39"/>
        <v>5096342</v>
      </c>
      <c r="O80" s="542">
        <f t="shared" si="35"/>
        <v>0.50144770484116608</v>
      </c>
      <c r="P80" s="543">
        <f t="shared" si="8"/>
        <v>1.0630617607656202E-2</v>
      </c>
    </row>
    <row r="81" spans="2:16" ht="20" customHeight="1">
      <c r="B81" s="190" t="s">
        <v>1061</v>
      </c>
      <c r="C81" s="745" t="s">
        <v>497</v>
      </c>
      <c r="D81" s="746"/>
      <c r="E81" s="364">
        <f>+AVERAGE(E82:E85)</f>
        <v>0.82141887601379349</v>
      </c>
      <c r="F81" s="364">
        <f t="shared" ref="F81:J81" si="40">+AVERAGE(F82:F85)</f>
        <v>0.40429522013369057</v>
      </c>
      <c r="G81" s="364">
        <f t="shared" si="40"/>
        <v>0</v>
      </c>
      <c r="H81" s="365">
        <f t="shared" si="40"/>
        <v>0</v>
      </c>
      <c r="I81" s="418">
        <f>+AVERAGE(I82:I85)</f>
        <v>0.47466861223870671</v>
      </c>
      <c r="J81" s="428">
        <f t="shared" si="40"/>
        <v>0.25459427578512517</v>
      </c>
      <c r="K81" s="473">
        <f t="shared" si="32"/>
        <v>0.25459427578512517</v>
      </c>
      <c r="L81" s="398">
        <f>SUM(L82:L85)</f>
        <v>519047795</v>
      </c>
      <c r="M81" s="377">
        <f t="shared" ref="M81:N81" si="41">SUM(M82:M85)</f>
        <v>293133925</v>
      </c>
      <c r="N81" s="377">
        <f t="shared" si="41"/>
        <v>4992000</v>
      </c>
      <c r="O81" s="530">
        <f t="shared" si="35"/>
        <v>0.56475324204007071</v>
      </c>
      <c r="P81" s="531">
        <f t="shared" si="8"/>
        <v>1.7029758667475966E-2</v>
      </c>
    </row>
    <row r="82" spans="2:16" ht="18" customHeight="1">
      <c r="B82" s="191" t="s">
        <v>1062</v>
      </c>
      <c r="C82" s="724" t="s">
        <v>1063</v>
      </c>
      <c r="D82" s="725"/>
      <c r="E82" s="350">
        <f>+IF(SUM('LÍNEA 4'!Q11:Q23)&gt;0,AVERAGE('LÍNEA 4'!AD11:AD23)," -")</f>
        <v>0.88684003152088264</v>
      </c>
      <c r="F82" s="354">
        <f>+IF(SUM('LÍNEA 4'!S11:S23)&gt;0,AVERAGE('LÍNEA 4'!AF11:AF23)," -")</f>
        <v>0.32615384615384618</v>
      </c>
      <c r="G82" s="354">
        <f>+IF(SUM('LÍNEA 4'!U11:U23)&gt;0,AVERAGE('LÍNEA 4'!AH11:AH23)," -")</f>
        <v>0</v>
      </c>
      <c r="H82" s="357">
        <f>+IF(SUM('LÍNEA 4'!W11:W23)&gt;0,AVERAGE('LÍNEA 4'!AJ11:AJ23)," -")</f>
        <v>0</v>
      </c>
      <c r="I82" s="362">
        <f>+AVERAGE('LÍNEA 4'!R11:R23)+AVERAGE('LÍNEA 4'!T11:T23)</f>
        <v>0.45177278224792927</v>
      </c>
      <c r="J82" s="424">
        <f>+AVERAGE('LÍNEA 4'!AL11:AL23)</f>
        <v>0.22829702579152325</v>
      </c>
      <c r="K82" s="470">
        <f t="shared" si="32"/>
        <v>0.22829702579152325</v>
      </c>
      <c r="L82" s="394">
        <f>+SUM('LÍNEA 4'!AN11:AN23)+SUM('LÍNEA 4'!AS11:AS23)</f>
        <v>453169605</v>
      </c>
      <c r="M82" s="373">
        <f>+SUM('LÍNEA 4'!BI11:BI23)</f>
        <v>245501130</v>
      </c>
      <c r="N82" s="373">
        <f>+SUM('LÍNEA 4'!BJ11:BJ23)</f>
        <v>2890877</v>
      </c>
      <c r="O82" s="532">
        <f t="shared" si="35"/>
        <v>0.54174226887966148</v>
      </c>
      <c r="P82" s="533">
        <f t="shared" si="8"/>
        <v>1.1775412194640407E-2</v>
      </c>
    </row>
    <row r="83" spans="2:16" ht="18" customHeight="1">
      <c r="B83" s="191" t="s">
        <v>1064</v>
      </c>
      <c r="C83" s="724" t="s">
        <v>1065</v>
      </c>
      <c r="D83" s="725"/>
      <c r="E83" s="350">
        <f>+IF(SUM('LÍNEA 4'!Q24:Q39)&gt;0,AVERAGE('LÍNEA 4'!AD24:AD39)," -")</f>
        <v>0.93949491720724532</v>
      </c>
      <c r="F83" s="354">
        <f>+IF(SUM('LÍNEA 4'!S24:S39)&gt;0,AVERAGE('LÍNEA 4'!AF24:AF39)," -")</f>
        <v>0.64960096265565903</v>
      </c>
      <c r="G83" s="354">
        <f>+IF(SUM('LÍNEA 4'!U24:U39)&gt;0,AVERAGE('LÍNEA 4'!AH24:AH39)," -")</f>
        <v>0</v>
      </c>
      <c r="H83" s="357">
        <f>+IF(SUM('LÍNEA 4'!W24:W39)&gt;0,AVERAGE('LÍNEA 4'!AJ24:AJ39)," -")</f>
        <v>0</v>
      </c>
      <c r="I83" s="362">
        <f>+AVERAGE('LÍNEA 4'!R24:R39)+AVERAGE('LÍNEA 4'!T24:T39)</f>
        <v>0.50360187310524651</v>
      </c>
      <c r="J83" s="424">
        <f>+AVERAGE('LÍNEA 4'!AL24:AL39)</f>
        <v>0.42131189278707704</v>
      </c>
      <c r="K83" s="470">
        <f t="shared" si="32"/>
        <v>0.42131189278707704</v>
      </c>
      <c r="L83" s="394">
        <f>+SUM('LÍNEA 4'!AN24:AN39)+SUM('LÍNEA 4'!AS24:AS39)</f>
        <v>61461216</v>
      </c>
      <c r="M83" s="373">
        <f>+SUM('LÍNEA 4'!BI24:BI39)</f>
        <v>45848999</v>
      </c>
      <c r="N83" s="373">
        <f>+SUM('LÍNEA 4'!BJ24:BJ39)</f>
        <v>1254123</v>
      </c>
      <c r="O83" s="532">
        <f t="shared" si="35"/>
        <v>0.74598262097515289</v>
      </c>
      <c r="P83" s="533">
        <f t="shared" si="8"/>
        <v>2.7353334366143959E-2</v>
      </c>
    </row>
    <row r="84" spans="2:16" ht="18" customHeight="1">
      <c r="B84" s="191" t="s">
        <v>1066</v>
      </c>
      <c r="C84" s="724" t="s">
        <v>1067</v>
      </c>
      <c r="D84" s="725"/>
      <c r="E84" s="350">
        <f>+IF(SUM('LÍNEA 4'!Q40:Q43)&gt;0,AVERAGE('LÍNEA 4'!AD40:AD43)," -")</f>
        <v>1</v>
      </c>
      <c r="F84" s="354">
        <f>+IF(SUM('LÍNEA 4'!S40:S43)&gt;0,AVERAGE('LÍNEA 4'!AF40:AF43)," -")</f>
        <v>0.5</v>
      </c>
      <c r="G84" s="354">
        <f>+IF(SUM('LÍNEA 4'!U40:U43)&gt;0,AVERAGE('LÍNEA 4'!AH40:AH43)," -")</f>
        <v>0</v>
      </c>
      <c r="H84" s="357">
        <f>+IF(SUM('LÍNEA 4'!W40:W43)&gt;0,AVERAGE('LÍNEA 4'!AJ40:AJ43)," -")</f>
        <v>0</v>
      </c>
      <c r="I84" s="362">
        <f>+AVERAGE('LÍNEA 4'!R40:R43)+AVERAGE('LÍNEA 4'!T40:T43)</f>
        <v>0.45750000000000002</v>
      </c>
      <c r="J84" s="424">
        <f>+AVERAGE('LÍNEA 4'!AL40:AL43)</f>
        <v>0.25</v>
      </c>
      <c r="K84" s="470">
        <f t="shared" si="32"/>
        <v>0.25</v>
      </c>
      <c r="L84" s="394">
        <f>+SUM('LÍNEA 4'!AN40:AN43)+SUM('LÍNEA 4'!AS40:AS43)</f>
        <v>674826</v>
      </c>
      <c r="M84" s="373">
        <f>+SUM('LÍNEA 4'!BI40:BI43)</f>
        <v>49246</v>
      </c>
      <c r="N84" s="373">
        <f>+SUM('LÍNEA 4'!BJ40:BJ43)</f>
        <v>0</v>
      </c>
      <c r="O84" s="532">
        <f t="shared" si="35"/>
        <v>7.2975848589117792E-2</v>
      </c>
      <c r="P84" s="533" t="str">
        <f t="shared" si="8"/>
        <v xml:space="preserve"> -</v>
      </c>
    </row>
    <row r="85" spans="2:16" ht="18" customHeight="1">
      <c r="B85" s="191" t="s">
        <v>1068</v>
      </c>
      <c r="C85" s="724" t="s">
        <v>1069</v>
      </c>
      <c r="D85" s="725"/>
      <c r="E85" s="350">
        <f>+IF(SUM('LÍNEA 4'!Q44:Q62)&gt;0,AVERAGE('LÍNEA 4'!AD44:AD62)," -")</f>
        <v>0.45934055532704554</v>
      </c>
      <c r="F85" s="354">
        <f>+IF(SUM('LÍNEA 4'!S44:S62)&gt;0,AVERAGE('LÍNEA 4'!AF44:AF62)," -")</f>
        <v>0.14142607172525712</v>
      </c>
      <c r="G85" s="354">
        <f>+IF(SUM('LÍNEA 4'!U44:U62)&gt;0,AVERAGE('LÍNEA 4'!AH44:AH62)," -")</f>
        <v>0</v>
      </c>
      <c r="H85" s="357">
        <f>+IF(SUM('LÍNEA 4'!W44:W62)&gt;0,AVERAGE('LÍNEA 4'!AJ44:AJ62)," -")</f>
        <v>0</v>
      </c>
      <c r="I85" s="362">
        <f>+AVERAGE('LÍNEA 4'!R44:R62)+AVERAGE('LÍNEA 4'!T44:T62)</f>
        <v>0.48579979360165115</v>
      </c>
      <c r="J85" s="424">
        <f>+AVERAGE('LÍNEA 4'!AL44:AL62)</f>
        <v>0.11876818456190043</v>
      </c>
      <c r="K85" s="470">
        <f t="shared" si="32"/>
        <v>0.11876818456190043</v>
      </c>
      <c r="L85" s="394">
        <f>+SUM('LÍNEA 4'!AN44:AN62)+SUM('LÍNEA 4'!AS44:AS62)</f>
        <v>3742148</v>
      </c>
      <c r="M85" s="373">
        <f>+SUM('LÍNEA 4'!BI44:BI62)</f>
        <v>1734550</v>
      </c>
      <c r="N85" s="373">
        <f>+SUM('LÍNEA 4'!BJ44:BJ62)</f>
        <v>847000</v>
      </c>
      <c r="O85" s="532">
        <f t="shared" si="35"/>
        <v>0.46351720990190659</v>
      </c>
      <c r="P85" s="533">
        <f t="shared" si="8"/>
        <v>0.48831108933152689</v>
      </c>
    </row>
    <row r="86" spans="2:16" ht="20" customHeight="1">
      <c r="B86" s="190" t="s">
        <v>1070</v>
      </c>
      <c r="C86" s="747" t="s">
        <v>548</v>
      </c>
      <c r="D86" s="748"/>
      <c r="E86" s="352">
        <f>+AVERAGE(E87:E95)</f>
        <v>0.81225049819050854</v>
      </c>
      <c r="F86" s="352">
        <f t="shared" ref="F86:J86" si="42">+AVERAGE(F87:F95)</f>
        <v>0.193949737953062</v>
      </c>
      <c r="G86" s="352">
        <f t="shared" si="42"/>
        <v>0</v>
      </c>
      <c r="H86" s="353">
        <f t="shared" si="42"/>
        <v>0</v>
      </c>
      <c r="I86" s="360">
        <f>+AVERAGE(I87:I95)</f>
        <v>0.56723956897343997</v>
      </c>
      <c r="J86" s="425">
        <f t="shared" si="42"/>
        <v>0.28952863456729072</v>
      </c>
      <c r="K86" s="471">
        <f t="shared" si="32"/>
        <v>0.28952863456729072</v>
      </c>
      <c r="L86" s="395">
        <f>SUM(L87:L95)</f>
        <v>345709631</v>
      </c>
      <c r="M86" s="374">
        <f t="shared" ref="M86:N86" si="43">SUM(M87:M95)</f>
        <v>154869860</v>
      </c>
      <c r="N86" s="374">
        <f t="shared" si="43"/>
        <v>0</v>
      </c>
      <c r="O86" s="534">
        <f t="shared" si="35"/>
        <v>0.4479767010020036</v>
      </c>
      <c r="P86" s="535" t="str">
        <f t="shared" si="8"/>
        <v xml:space="preserve"> -</v>
      </c>
    </row>
    <row r="87" spans="2:16" ht="18" customHeight="1">
      <c r="B87" s="191" t="s">
        <v>1071</v>
      </c>
      <c r="C87" s="724" t="s">
        <v>1072</v>
      </c>
      <c r="D87" s="725"/>
      <c r="E87" s="350">
        <f>+IF(SUM('LÍNEA 4'!Q64:Q67)&gt;0,AVERAGE('LÍNEA 4'!AD64:AD67)," -")</f>
        <v>0.99924999999999997</v>
      </c>
      <c r="F87" s="354">
        <f>+IF(SUM('LÍNEA 4'!S64:S67)&gt;0,AVERAGE('LÍNEA 4'!AF64:AF67)," -")</f>
        <v>0.99929999999999997</v>
      </c>
      <c r="G87" s="354">
        <f>+IF(SUM('LÍNEA 4'!U64:U67)&gt;0,AVERAGE('LÍNEA 4'!AH64:AH67)," -")</f>
        <v>0</v>
      </c>
      <c r="H87" s="357">
        <f>+IF(SUM('LÍNEA 4'!W64:W67)&gt;0,AVERAGE('LÍNEA 4'!AJ64:AJ67)," -")</f>
        <v>0</v>
      </c>
      <c r="I87" s="362">
        <f>+AVERAGE('LÍNEA 4'!R64:R67)+AVERAGE('LÍNEA 4'!T64:T67)</f>
        <v>0.5</v>
      </c>
      <c r="J87" s="424">
        <f>+AVERAGE('LÍNEA 4'!AL64:AL67)</f>
        <v>0.45808333333333334</v>
      </c>
      <c r="K87" s="470">
        <f t="shared" si="32"/>
        <v>0.45808333333333334</v>
      </c>
      <c r="L87" s="394">
        <f>+SUM('LÍNEA 4'!AN64:AN67)+SUM('LÍNEA 4'!AS64:AS67)</f>
        <v>269249286</v>
      </c>
      <c r="M87" s="373">
        <f>+SUM('LÍNEA 4'!BI64:BI67)</f>
        <v>149818381</v>
      </c>
      <c r="N87" s="373">
        <f>+SUM('LÍNEA 4'!BJ64:BJ67)</f>
        <v>0</v>
      </c>
      <c r="O87" s="532">
        <f t="shared" si="35"/>
        <v>0.55643000293787226</v>
      </c>
      <c r="P87" s="533" t="str">
        <f t="shared" si="8"/>
        <v xml:space="preserve"> -</v>
      </c>
    </row>
    <row r="88" spans="2:16" ht="18" customHeight="1">
      <c r="B88" s="191" t="s">
        <v>1073</v>
      </c>
      <c r="C88" s="724" t="s">
        <v>1074</v>
      </c>
      <c r="D88" s="725"/>
      <c r="E88" s="350">
        <f>+IF(SUM('LÍNEA 4'!Q68:Q75)&gt;0,AVERAGE('LÍNEA 4'!AD68:AD75)," -")</f>
        <v>0.6740666666666667</v>
      </c>
      <c r="F88" s="354">
        <f>+IF(SUM('LÍNEA 4'!S68:S75)&gt;0,AVERAGE('LÍNEA 4'!AF68:AF75)," -")</f>
        <v>7.2928571428571426E-2</v>
      </c>
      <c r="G88" s="354">
        <f>+IF(SUM('LÍNEA 4'!U68:U75)&gt;0,AVERAGE('LÍNEA 4'!AH68:AH75)," -")</f>
        <v>0</v>
      </c>
      <c r="H88" s="357">
        <f>+IF(SUM('LÍNEA 4'!W68:W75)&gt;0,AVERAGE('LÍNEA 4'!AJ68:AJ75)," -")</f>
        <v>0</v>
      </c>
      <c r="I88" s="362">
        <f>+AVERAGE('LÍNEA 4'!R68:R75)+AVERAGE('LÍNEA 4'!T68:T75)</f>
        <v>0.49723945409429282</v>
      </c>
      <c r="J88" s="424">
        <f>+AVERAGE('LÍNEA 4'!AL68:AL75)</f>
        <v>0.16299110835401157</v>
      </c>
      <c r="K88" s="470">
        <f t="shared" si="32"/>
        <v>0.16299110835401157</v>
      </c>
      <c r="L88" s="394">
        <f>+SUM('LÍNEA 4'!AN68:AN75)+SUM('LÍNEA 4'!AS68:AS75)</f>
        <v>3107474</v>
      </c>
      <c r="M88" s="373">
        <f>+SUM('LÍNEA 4'!BI68:BI75)</f>
        <v>701376</v>
      </c>
      <c r="N88" s="373">
        <f>+SUM('LÍNEA 4'!BJ68:BJ75)</f>
        <v>0</v>
      </c>
      <c r="O88" s="532">
        <f t="shared" si="35"/>
        <v>0.22570615232822544</v>
      </c>
      <c r="P88" s="533" t="str">
        <f t="shared" si="8"/>
        <v xml:space="preserve"> -</v>
      </c>
    </row>
    <row r="89" spans="2:16" ht="18" customHeight="1">
      <c r="B89" s="191" t="s">
        <v>1075</v>
      </c>
      <c r="C89" s="724" t="s">
        <v>1076</v>
      </c>
      <c r="D89" s="725"/>
      <c r="E89" s="350">
        <f>+IF('LÍNEA 4'!Q76&gt;0,'LÍNEA 4'!AD76," -")</f>
        <v>1</v>
      </c>
      <c r="F89" s="354">
        <f>+IF('LÍNEA 4'!S76&gt;0,'LÍNEA 4'!AF76," -")</f>
        <v>0.1</v>
      </c>
      <c r="G89" s="354">
        <f>+IF('LÍNEA 4'!U76&gt;0,'LÍNEA 4'!AH76," -")</f>
        <v>0</v>
      </c>
      <c r="H89" s="357">
        <f>+IF('LÍNEA 4'!W76&gt;0,'LÍNEA 4'!AJ76," -")</f>
        <v>0</v>
      </c>
      <c r="I89" s="362">
        <f>+'LÍNEA 4'!R76+'LÍNEA 4'!T76</f>
        <v>0.5</v>
      </c>
      <c r="J89" s="424">
        <f>+'LÍNEA 4'!AL76</f>
        <v>0.27500000000000002</v>
      </c>
      <c r="K89" s="470">
        <f t="shared" si="32"/>
        <v>0.27500000000000002</v>
      </c>
      <c r="L89" s="394">
        <f>+'LÍNEA 4'!AN76+'LÍNEA 4'!AS76</f>
        <v>677990</v>
      </c>
      <c r="M89" s="373">
        <f>+'LÍNEA 4'!BI76</f>
        <v>344255</v>
      </c>
      <c r="N89" s="373">
        <f>+'LÍNEA 4'!BJ76</f>
        <v>0</v>
      </c>
      <c r="O89" s="532">
        <f t="shared" si="35"/>
        <v>0.50775822652251512</v>
      </c>
      <c r="P89" s="533" t="str">
        <f t="shared" si="8"/>
        <v xml:space="preserve"> -</v>
      </c>
    </row>
    <row r="90" spans="2:16" ht="18" customHeight="1">
      <c r="B90" s="191" t="s">
        <v>1077</v>
      </c>
      <c r="C90" s="724" t="s">
        <v>1078</v>
      </c>
      <c r="D90" s="725"/>
      <c r="E90" s="350">
        <f>+IF(SUM('LÍNEA 4'!Q77:Q82)&gt;0,AVERAGE('LÍNEA 4'!AD77:AD82)," -")</f>
        <v>0.40500000000000003</v>
      </c>
      <c r="F90" s="354">
        <f>+IF(SUM('LÍNEA 4'!S77:S82)&gt;0,AVERAGE('LÍNEA 4'!AF77:AF82)," -")</f>
        <v>3.2000000000000001E-2</v>
      </c>
      <c r="G90" s="354">
        <f>+IF(SUM('LÍNEA 4'!U77:U82)&gt;0,AVERAGE('LÍNEA 4'!AH77:AH82)," -")</f>
        <v>0</v>
      </c>
      <c r="H90" s="357">
        <f>+IF(SUM('LÍNEA 4'!W77:W82)&gt;0,AVERAGE('LÍNEA 4'!AJ77:AJ82)," -")</f>
        <v>0</v>
      </c>
      <c r="I90" s="362">
        <f>+AVERAGE('LÍNEA 4'!R77:R82)+AVERAGE('LÍNEA 4'!T77:T82)</f>
        <v>0.75</v>
      </c>
      <c r="J90" s="424">
        <f>+AVERAGE('LÍNEA 4'!AL77:AL82)</f>
        <v>0.17416666666666666</v>
      </c>
      <c r="K90" s="470">
        <f t="shared" si="32"/>
        <v>0.17416666666666666</v>
      </c>
      <c r="L90" s="394">
        <f>+SUM('LÍNEA 4'!AN77:AN82)+SUM('LÍNEA 4'!AS77:AS82)</f>
        <v>883341</v>
      </c>
      <c r="M90" s="373">
        <f>+SUM('LÍNEA 4'!BI77:BI82)</f>
        <v>391407</v>
      </c>
      <c r="N90" s="373">
        <f>+SUM('LÍNEA 4'!BJ77:BJ82)</f>
        <v>0</v>
      </c>
      <c r="O90" s="532">
        <f t="shared" si="35"/>
        <v>0.44309841839108566</v>
      </c>
      <c r="P90" s="533" t="str">
        <f t="shared" ref="P90:P148" si="44">IF(N90=0," -",IF(M90=0,100%,N90/M90))</f>
        <v xml:space="preserve"> -</v>
      </c>
    </row>
    <row r="91" spans="2:16" ht="18" customHeight="1">
      <c r="B91" s="191" t="s">
        <v>1079</v>
      </c>
      <c r="C91" s="724" t="s">
        <v>1197</v>
      </c>
      <c r="D91" s="725"/>
      <c r="E91" s="350">
        <f>+IF(SUM('LÍNEA 4'!Q83:Q86)&gt;0,AVERAGE('LÍNEA 4'!AD83:AD86)," -")</f>
        <v>0.82499999999999996</v>
      </c>
      <c r="F91" s="354">
        <f>+IF(SUM('LÍNEA 4'!S83:S86)&gt;0,AVERAGE('LÍNEA 4'!AF83:AF86)," -")</f>
        <v>7.0000000000000007E-2</v>
      </c>
      <c r="G91" s="354">
        <f>+IF(SUM('LÍNEA 4'!U83:U86)&gt;0,AVERAGE('LÍNEA 4'!AH83:AH86)," -")</f>
        <v>0</v>
      </c>
      <c r="H91" s="357">
        <f>+IF(SUM('LÍNEA 4'!W83:W86)&gt;0,AVERAGE('LÍNEA 4'!AJ83:AJ86)," -")</f>
        <v>0</v>
      </c>
      <c r="I91" s="362">
        <f>+AVERAGE('LÍNEA 4'!R83:R86)+AVERAGE('LÍNEA 4'!T83:T86)</f>
        <v>0.625</v>
      </c>
      <c r="J91" s="424">
        <f>+AVERAGE('LÍNEA 4'!AL83:AL86)</f>
        <v>0.33812500000000001</v>
      </c>
      <c r="K91" s="470">
        <f t="shared" si="32"/>
        <v>0.33812500000000001</v>
      </c>
      <c r="L91" s="394">
        <f>+SUM('LÍNEA 4'!AN83:AN86)+SUM('LÍNEA 4'!AS83:AS86)</f>
        <v>1861263</v>
      </c>
      <c r="M91" s="373">
        <f>+SUM('LÍNEA 4'!BI83:BI86)</f>
        <v>1275630</v>
      </c>
      <c r="N91" s="373">
        <f>+SUM('LÍNEA 4'!BJ83:BJ86)</f>
        <v>0</v>
      </c>
      <c r="O91" s="532">
        <f t="shared" si="35"/>
        <v>0.68535720099738728</v>
      </c>
      <c r="P91" s="533" t="str">
        <f t="shared" si="44"/>
        <v xml:space="preserve"> -</v>
      </c>
    </row>
    <row r="92" spans="2:16" ht="18" customHeight="1">
      <c r="B92" s="191" t="s">
        <v>1080</v>
      </c>
      <c r="C92" s="724" t="s">
        <v>1081</v>
      </c>
      <c r="D92" s="725"/>
      <c r="E92" s="350">
        <f>+IF(SUM('LÍNEA 4'!Q87:Q89)&gt;0,AVERAGE('LÍNEA 4'!AD87:AD89)," -")</f>
        <v>0.76666666666666661</v>
      </c>
      <c r="F92" s="354">
        <f>+IF(SUM('LÍNEA 4'!S87:S89)&gt;0,AVERAGE('LÍNEA 4'!AF87:AF89)," -")</f>
        <v>0.13333333333333333</v>
      </c>
      <c r="G92" s="354">
        <f>+IF(SUM('LÍNEA 4'!U87:U89)&gt;0,AVERAGE('LÍNEA 4'!AH87:AH89)," -")</f>
        <v>0</v>
      </c>
      <c r="H92" s="357">
        <f>+IF(SUM('LÍNEA 4'!W87:W89)&gt;0,AVERAGE('LÍNEA 4'!AJ87:AJ89)," -")</f>
        <v>0</v>
      </c>
      <c r="I92" s="362">
        <f>+AVERAGE('LÍNEA 4'!R87:R89)+AVERAGE('LÍNEA 4'!T87:T89)</f>
        <v>0.5</v>
      </c>
      <c r="J92" s="424">
        <f>+AVERAGE('LÍNEA 4'!AL87:AL89)</f>
        <v>0.22499999999999998</v>
      </c>
      <c r="K92" s="470">
        <f t="shared" si="32"/>
        <v>0.22499999999999998</v>
      </c>
      <c r="L92" s="394">
        <f>+SUM('LÍNEA 4'!AN87:AN89)+SUM('LÍNEA 4'!AS87:AS89)</f>
        <v>1641038</v>
      </c>
      <c r="M92" s="373">
        <f>+SUM('LÍNEA 4'!BI87:BI89)</f>
        <v>579861</v>
      </c>
      <c r="N92" s="373">
        <f>+SUM('LÍNEA 4'!BJ87:BJ89)</f>
        <v>0</v>
      </c>
      <c r="O92" s="532">
        <f t="shared" si="35"/>
        <v>0.35335013570679047</v>
      </c>
      <c r="P92" s="533" t="str">
        <f t="shared" si="44"/>
        <v xml:space="preserve"> -</v>
      </c>
    </row>
    <row r="93" spans="2:16" ht="18" customHeight="1">
      <c r="B93" s="191" t="s">
        <v>1082</v>
      </c>
      <c r="C93" s="724" t="s">
        <v>1083</v>
      </c>
      <c r="D93" s="725"/>
      <c r="E93" s="350">
        <f>+IF(SUM('LÍNEA 4'!Q90:Q93)&gt;0,AVERAGE('LÍNEA 4'!AD90:AD93)," -")</f>
        <v>0.81527115038124376</v>
      </c>
      <c r="F93" s="354">
        <f>+IF(SUM('LÍNEA 4'!S90:S93)&gt;0,AVERAGE('LÍNEA 4'!AF90:AF93)," -")</f>
        <v>9.5128593958510255E-2</v>
      </c>
      <c r="G93" s="354">
        <f>+IF(SUM('LÍNEA 4'!U90:U93)&gt;0,AVERAGE('LÍNEA 4'!AH90:AH93)," -")</f>
        <v>0</v>
      </c>
      <c r="H93" s="357">
        <f>+IF(SUM('LÍNEA 4'!W90:W93)&gt;0,AVERAGE('LÍNEA 4'!AJ90:AJ93)," -")</f>
        <v>0</v>
      </c>
      <c r="I93" s="362">
        <f>+AVERAGE('LÍNEA 4'!R90:R93)+AVERAGE('LÍNEA 4'!T90:T93)</f>
        <v>0.5</v>
      </c>
      <c r="J93" s="424">
        <f>+AVERAGE('LÍNEA 4'!AL90:AL93)</f>
        <v>0.22759993608493853</v>
      </c>
      <c r="K93" s="470">
        <f t="shared" si="32"/>
        <v>0.22759993608493853</v>
      </c>
      <c r="L93" s="394">
        <f>+SUM('LÍNEA 4'!AN90:AN93)+SUM('LÍNEA 4'!AS90:AS93)</f>
        <v>1629596</v>
      </c>
      <c r="M93" s="373">
        <f>+SUM('LÍNEA 4'!BI90:BI93)</f>
        <v>942061</v>
      </c>
      <c r="N93" s="373">
        <f>+SUM('LÍNEA 4'!BJ90:BJ93)</f>
        <v>0</v>
      </c>
      <c r="O93" s="532">
        <f t="shared" si="35"/>
        <v>0.57809481613847846</v>
      </c>
      <c r="P93" s="533" t="str">
        <f t="shared" si="44"/>
        <v xml:space="preserve"> -</v>
      </c>
    </row>
    <row r="94" spans="2:16" ht="18" customHeight="1">
      <c r="B94" s="191" t="s">
        <v>1084</v>
      </c>
      <c r="C94" s="724" t="s">
        <v>1085</v>
      </c>
      <c r="D94" s="725"/>
      <c r="E94" s="350">
        <f>+IF(SUM('LÍNEA 4'!Q94:Q95)&gt;0,AVERAGE('LÍNEA 4'!AD94:AD95)," -")</f>
        <v>1</v>
      </c>
      <c r="F94" s="354">
        <f>+IF(SUM('LÍNEA 4'!S94:S95)&gt;0,AVERAGE('LÍNEA 4'!AF94:AF95)," -")</f>
        <v>0.1</v>
      </c>
      <c r="G94" s="354">
        <f>+IF(SUM('LÍNEA 4'!U94:U95)&gt;0,AVERAGE('LÍNEA 4'!AH94:AH95)," -")</f>
        <v>0</v>
      </c>
      <c r="H94" s="357">
        <f>+IF(SUM('LÍNEA 4'!W94:W95)&gt;0,AVERAGE('LÍNEA 4'!AJ94:AJ95)," -")</f>
        <v>0</v>
      </c>
      <c r="I94" s="362">
        <f>+AVERAGE('LÍNEA 4'!R94:R95)+AVERAGE('LÍNEA 4'!T94:T95)</f>
        <v>0.66666666666666663</v>
      </c>
      <c r="J94" s="424">
        <f>+AVERAGE('LÍNEA 4'!AL94:AL95)</f>
        <v>0.51666666666666672</v>
      </c>
      <c r="K94" s="470">
        <f t="shared" si="32"/>
        <v>0.51666666666666672</v>
      </c>
      <c r="L94" s="394">
        <f>+SUM('LÍNEA 4'!AN94:AN95)+SUM('LÍNEA 4'!AS94:AS95)</f>
        <v>113200</v>
      </c>
      <c r="M94" s="373">
        <f>+SUM('LÍNEA 4'!BI94:BI95)</f>
        <v>54360</v>
      </c>
      <c r="N94" s="373">
        <f>+SUM('LÍNEA 4'!BJ94:BJ95)</f>
        <v>0</v>
      </c>
      <c r="O94" s="532">
        <f t="shared" si="35"/>
        <v>0.48021201413427561</v>
      </c>
      <c r="P94" s="533" t="str">
        <f t="shared" si="44"/>
        <v xml:space="preserve"> -</v>
      </c>
    </row>
    <row r="95" spans="2:16" ht="18" customHeight="1">
      <c r="B95" s="191" t="s">
        <v>1086</v>
      </c>
      <c r="C95" s="724" t="s">
        <v>1087</v>
      </c>
      <c r="D95" s="725"/>
      <c r="E95" s="350">
        <f>+IF(SUM('LÍNEA 4'!Q96:Q103)&gt;0,AVERAGE('LÍNEA 4'!AD96:AD103)," -")</f>
        <v>0.82499999999999996</v>
      </c>
      <c r="F95" s="354">
        <f>+IF(SUM('LÍNEA 4'!S96:S103)&gt;0,AVERAGE('LÍNEA 4'!AF96:AF103)," -")</f>
        <v>0.14285714285714285</v>
      </c>
      <c r="G95" s="354">
        <f>+IF(SUM('LÍNEA 4'!U96:U103)&gt;0,AVERAGE('LÍNEA 4'!AH96:AH103)," -")</f>
        <v>0</v>
      </c>
      <c r="H95" s="357">
        <f>+IF(SUM('LÍNEA 4'!W96:W103)&gt;0,AVERAGE('LÍNEA 4'!AJ96:AJ103)," -")</f>
        <v>0</v>
      </c>
      <c r="I95" s="362">
        <f>+AVERAGE('LÍNEA 4'!R96:R103)+AVERAGE('LÍNEA 4'!T96:T103)</f>
        <v>0.56625000000000003</v>
      </c>
      <c r="J95" s="424">
        <f>+AVERAGE('LÍNEA 4'!AL96:AL103)</f>
        <v>0.22812499999999999</v>
      </c>
      <c r="K95" s="470">
        <f t="shared" si="32"/>
        <v>0.22812499999999999</v>
      </c>
      <c r="L95" s="394">
        <f>+SUM('LÍNEA 4'!AN96:AN103)+SUM('LÍNEA 4'!AS96:AS103)</f>
        <v>66546443</v>
      </c>
      <c r="M95" s="373">
        <f>+SUM('LÍNEA 4'!BI96:BI103)</f>
        <v>762529</v>
      </c>
      <c r="N95" s="373">
        <f>+SUM('LÍNEA 4'!BJ96:BJ103)</f>
        <v>0</v>
      </c>
      <c r="O95" s="532">
        <f t="shared" si="35"/>
        <v>1.1458598921658368E-2</v>
      </c>
      <c r="P95" s="533" t="str">
        <f t="shared" si="44"/>
        <v xml:space="preserve"> -</v>
      </c>
    </row>
    <row r="96" spans="2:16" ht="20" customHeight="1">
      <c r="B96" s="190" t="s">
        <v>1088</v>
      </c>
      <c r="C96" s="747" t="s">
        <v>573</v>
      </c>
      <c r="D96" s="748"/>
      <c r="E96" s="352">
        <f>+AVERAGE(E97:E102)</f>
        <v>1</v>
      </c>
      <c r="F96" s="352">
        <f t="shared" ref="F96:J96" si="45">+AVERAGE(F97:F102)</f>
        <v>0.2242784992784993</v>
      </c>
      <c r="G96" s="352">
        <f t="shared" si="45"/>
        <v>0</v>
      </c>
      <c r="H96" s="353">
        <f t="shared" si="45"/>
        <v>0</v>
      </c>
      <c r="I96" s="360">
        <f>+AVERAGE(I97:I102)</f>
        <v>0.38048792738370962</v>
      </c>
      <c r="J96" s="425">
        <f t="shared" si="45"/>
        <v>0.33852062605941396</v>
      </c>
      <c r="K96" s="471">
        <f t="shared" si="32"/>
        <v>0.33852062605941396</v>
      </c>
      <c r="L96" s="395">
        <f>SUM(L97:L102)</f>
        <v>8974885</v>
      </c>
      <c r="M96" s="374">
        <f>SUM(M97:M102)</f>
        <v>3078559</v>
      </c>
      <c r="N96" s="374">
        <f>SUM(N97:N102)</f>
        <v>104342</v>
      </c>
      <c r="O96" s="534">
        <f t="shared" si="35"/>
        <v>0.34301932559581544</v>
      </c>
      <c r="P96" s="535">
        <f t="shared" si="44"/>
        <v>3.3893129870176272E-2</v>
      </c>
    </row>
    <row r="97" spans="2:16" ht="18" customHeight="1">
      <c r="B97" s="191" t="s">
        <v>1089</v>
      </c>
      <c r="C97" s="724" t="s">
        <v>1090</v>
      </c>
      <c r="D97" s="725"/>
      <c r="E97" s="350">
        <f>+IF(SUM('LÍNEA 4'!Q105:Q106)&gt;0,AVERAGE('LÍNEA 4'!AD105:AD106)," -")</f>
        <v>1</v>
      </c>
      <c r="F97" s="354">
        <f>+IF(SUM('LÍNEA 4'!S105:S106)&gt;0,AVERAGE('LÍNEA 4'!AF105:AF106)," -")</f>
        <v>0.16233766233766234</v>
      </c>
      <c r="G97" s="354">
        <f>+IF(SUM('LÍNEA 4'!U105:U106)&gt;0,AVERAGE('LÍNEA 4'!AH105:AH106)," -")</f>
        <v>0</v>
      </c>
      <c r="H97" s="357">
        <f>+IF(SUM('LÍNEA 4'!W105:W106)&gt;0,AVERAGE('LÍNEA 4'!AJ105:AJ106)," -")</f>
        <v>0</v>
      </c>
      <c r="I97" s="362">
        <f>+AVERAGE('LÍNEA 4'!R105:R106)+AVERAGE('LÍNEA 4'!T105:T106)</f>
        <v>0.47450980392156861</v>
      </c>
      <c r="J97" s="424">
        <f>+AVERAGE('LÍNEA 4'!AL105:AL106)</f>
        <v>0.28627450980392155</v>
      </c>
      <c r="K97" s="470">
        <f t="shared" si="32"/>
        <v>0.28627450980392155</v>
      </c>
      <c r="L97" s="394">
        <f>+SUM('LÍNEA 4'!AN105:AN106)+SUM('LÍNEA 4'!AS105:AS106)</f>
        <v>776121</v>
      </c>
      <c r="M97" s="373">
        <f>+SUM('LÍNEA 4'!BI105:BI106)</f>
        <v>671398</v>
      </c>
      <c r="N97" s="373">
        <f>+SUM('LÍNEA 4'!BJ105:BJ106)</f>
        <v>19000</v>
      </c>
      <c r="O97" s="532">
        <f t="shared" si="35"/>
        <v>0.86506871995474932</v>
      </c>
      <c r="P97" s="533">
        <f t="shared" si="44"/>
        <v>2.829916085540916E-2</v>
      </c>
    </row>
    <row r="98" spans="2:16" ht="18" customHeight="1">
      <c r="B98" s="191" t="s">
        <v>1091</v>
      </c>
      <c r="C98" s="724" t="s">
        <v>1092</v>
      </c>
      <c r="D98" s="725"/>
      <c r="E98" s="350">
        <f>+IF(SUM('LÍNEA 4'!Q107:Q109)&gt;0,AVERAGE('LÍNEA 4'!AD107:AD109)," -")</f>
        <v>1</v>
      </c>
      <c r="F98" s="354">
        <f>+IF(SUM('LÍNEA 4'!S107:S109)&gt;0,AVERAGE('LÍNEA 4'!AF107:AF109)," -")</f>
        <v>1</v>
      </c>
      <c r="G98" s="354">
        <f>+IF(SUM('LÍNEA 4'!U107:U109)&gt;0,AVERAGE('LÍNEA 4'!AH107:AH109)," -")</f>
        <v>0</v>
      </c>
      <c r="H98" s="357">
        <f>+IF(SUM('LÍNEA 4'!W107:W109)&gt;0,AVERAGE('LÍNEA 4'!AJ107:AJ109)," -")</f>
        <v>0</v>
      </c>
      <c r="I98" s="362">
        <f>+AVERAGE('LÍNEA 4'!R107:R109)+AVERAGE('LÍNEA 4'!T107:T109)</f>
        <v>0.43341776038068924</v>
      </c>
      <c r="J98" s="424">
        <f>+AVERAGE('LÍNEA 4'!AL107:AL109)</f>
        <v>0.74846035766367336</v>
      </c>
      <c r="K98" s="470">
        <f t="shared" si="32"/>
        <v>0.74846035766367336</v>
      </c>
      <c r="L98" s="394">
        <f>+SUM('LÍNEA 4'!AN107:AN109)+SUM('LÍNEA 4'!AS107:AS109)</f>
        <v>1926884</v>
      </c>
      <c r="M98" s="373">
        <f>+SUM('LÍNEA 4'!BI107:BI109)</f>
        <v>1068558</v>
      </c>
      <c r="N98" s="373">
        <f>+SUM('LÍNEA 4'!BJ107:BJ109)</f>
        <v>85342</v>
      </c>
      <c r="O98" s="532">
        <f t="shared" si="35"/>
        <v>0.55455232385550968</v>
      </c>
      <c r="P98" s="533">
        <f t="shared" si="44"/>
        <v>7.9866511691457087E-2</v>
      </c>
    </row>
    <row r="99" spans="2:16" ht="18" customHeight="1">
      <c r="B99" s="191" t="s">
        <v>1093</v>
      </c>
      <c r="C99" s="724" t="s">
        <v>1094</v>
      </c>
      <c r="D99" s="725"/>
      <c r="E99" s="350">
        <f>+IF(SUM('LÍNEA 4'!Q110:Q112)&gt;0,AVERAGE('LÍNEA 4'!AD110:AD112)," -")</f>
        <v>1</v>
      </c>
      <c r="F99" s="354">
        <f>+IF(SUM('LÍNEA 4'!S110:S112)&gt;0,AVERAGE('LÍNEA 4'!AF110:AF112)," -")</f>
        <v>0</v>
      </c>
      <c r="G99" s="354">
        <f>+IF(SUM('LÍNEA 4'!U110:U112)&gt;0,AVERAGE('LÍNEA 4'!AH110:AH112)," -")</f>
        <v>0</v>
      </c>
      <c r="H99" s="357">
        <f>+IF(SUM('LÍNEA 4'!W110:W112)&gt;0,AVERAGE('LÍNEA 4'!AJ110:AJ112)," -")</f>
        <v>0</v>
      </c>
      <c r="I99" s="362">
        <f>+AVERAGE('LÍNEA 4'!R110:R112)</f>
        <v>0.25</v>
      </c>
      <c r="J99" s="424">
        <f>+AVERAGE('LÍNEA 4'!AL110:AL112)</f>
        <v>0.25</v>
      </c>
      <c r="K99" s="470">
        <f t="shared" si="32"/>
        <v>0.25</v>
      </c>
      <c r="L99" s="394">
        <f>+SUM('LÍNEA 4'!AN110:AN112)+SUM('LÍNEA 4'!AS110:AS112)</f>
        <v>709269</v>
      </c>
      <c r="M99" s="373">
        <f>+SUM('LÍNEA 4'!BI110:BI112)</f>
        <v>195323</v>
      </c>
      <c r="N99" s="373">
        <f>+SUM('LÍNEA 4'!BJ110:BJ112)</f>
        <v>0</v>
      </c>
      <c r="O99" s="532">
        <f t="shared" si="35"/>
        <v>0.27538634847991383</v>
      </c>
      <c r="P99" s="533" t="str">
        <f t="shared" si="44"/>
        <v xml:space="preserve"> -</v>
      </c>
    </row>
    <row r="100" spans="2:16" ht="18" customHeight="1">
      <c r="B100" s="191" t="s">
        <v>1095</v>
      </c>
      <c r="C100" s="724" t="s">
        <v>1096</v>
      </c>
      <c r="D100" s="725"/>
      <c r="E100" s="350">
        <f>+IF('LÍNEA 4'!Q113&gt;0,'LÍNEA 4'!AD113," -")</f>
        <v>1</v>
      </c>
      <c r="F100" s="354">
        <f>+IF('LÍNEA 4'!S113&gt;0,'LÍNEA 4'!AF113," -")</f>
        <v>0</v>
      </c>
      <c r="G100" s="354">
        <f>+IF('LÍNEA 4'!U113&gt;0,'LÍNEA 4'!AH113," -")</f>
        <v>0</v>
      </c>
      <c r="H100" s="357">
        <f>+IF('LÍNEA 4'!W113&gt;0,'LÍNEA 4'!AJ113," -")</f>
        <v>0</v>
      </c>
      <c r="I100" s="362">
        <f>+'LÍNEA 4'!R113+'LÍNEA 4'!T113</f>
        <v>0.41666666666666663</v>
      </c>
      <c r="J100" s="424">
        <f>+'LÍNEA 4'!AL113</f>
        <v>0.40333333333333332</v>
      </c>
      <c r="K100" s="470">
        <f t="shared" si="32"/>
        <v>0.40333333333333332</v>
      </c>
      <c r="L100" s="394">
        <f>+'LÍNEA 4'!AN113+'LÍNEA 4'!AS113</f>
        <v>48066</v>
      </c>
      <c r="M100" s="373">
        <f>+'LÍNEA 4'!BI113</f>
        <v>16000</v>
      </c>
      <c r="N100" s="373">
        <f>+'LÍNEA 4'!BJ113</f>
        <v>0</v>
      </c>
      <c r="O100" s="532">
        <f t="shared" si="35"/>
        <v>0.3328756293429867</v>
      </c>
      <c r="P100" s="533" t="str">
        <f t="shared" si="44"/>
        <v xml:space="preserve"> -</v>
      </c>
    </row>
    <row r="101" spans="2:16" ht="18" customHeight="1">
      <c r="B101" s="191" t="s">
        <v>1097</v>
      </c>
      <c r="C101" s="724" t="s">
        <v>1098</v>
      </c>
      <c r="D101" s="725"/>
      <c r="E101" s="350">
        <f>+IF(SUM('LÍNEA 4'!Q114:Q116)&gt;0,AVERAGE('LÍNEA 4'!AD114:AD116)," -")</f>
        <v>1</v>
      </c>
      <c r="F101" s="354">
        <f>+IF(SUM('LÍNEA 4'!S114:S116)&gt;0,AVERAGE('LÍNEA 4'!AF114:AF116)," -")</f>
        <v>0.16666666666666666</v>
      </c>
      <c r="G101" s="354">
        <f>+IF(SUM('LÍNEA 4'!U114:U116)&gt;0,AVERAGE('LÍNEA 4'!AH114:AH116)," -")</f>
        <v>0</v>
      </c>
      <c r="H101" s="357">
        <f>+IF(SUM('LÍNEA 4'!W114:W116)&gt;0,AVERAGE('LÍNEA 4'!AJ114:AJ116)," -")</f>
        <v>0</v>
      </c>
      <c r="I101" s="362">
        <f>+AVERAGE('LÍNEA 4'!R114:R116)+AVERAGE('LÍNEA 4'!T114:T116)</f>
        <v>0.24999999999999997</v>
      </c>
      <c r="J101" s="424">
        <f>+AVERAGE('LÍNEA 4'!AL114:AL116)</f>
        <v>8.8888888888888892E-2</v>
      </c>
      <c r="K101" s="470">
        <f t="shared" si="32"/>
        <v>8.8888888888888892E-2</v>
      </c>
      <c r="L101" s="394">
        <f>+SUM('LÍNEA 4'!AN114:AN116)+SUM('LÍNEA 4'!AS114:AS116)</f>
        <v>5278844</v>
      </c>
      <c r="M101" s="373">
        <f>+SUM('LÍNEA 4'!BI114:BI116)</f>
        <v>1127280</v>
      </c>
      <c r="N101" s="373">
        <f>+SUM('LÍNEA 4'!BJ114:BJ116)</f>
        <v>0</v>
      </c>
      <c r="O101" s="532">
        <f t="shared" si="35"/>
        <v>0.21354675379685401</v>
      </c>
      <c r="P101" s="533" t="str">
        <f t="shared" si="44"/>
        <v xml:space="preserve"> -</v>
      </c>
    </row>
    <row r="102" spans="2:16" ht="18" customHeight="1">
      <c r="B102" s="191" t="s">
        <v>1099</v>
      </c>
      <c r="C102" s="724" t="s">
        <v>1100</v>
      </c>
      <c r="D102" s="725"/>
      <c r="E102" s="350">
        <f>+IF(SUM('LÍNEA 4'!Q117:Q119)&gt;0,AVERAGE('LÍNEA 4'!AD117:AD119)," -")</f>
        <v>1</v>
      </c>
      <c r="F102" s="354">
        <f>+IF(SUM('LÍNEA 4'!S117:S119)&gt;0,AVERAGE('LÍNEA 4'!AF117:AF119)," -")</f>
        <v>1.6666666666666666E-2</v>
      </c>
      <c r="G102" s="354">
        <f>+IF(SUM('LÍNEA 4'!U117:U119)&gt;0,AVERAGE('LÍNEA 4'!AH117:AH119)," -")</f>
        <v>0</v>
      </c>
      <c r="H102" s="357">
        <f>+IF(SUM('LÍNEA 4'!W117:W119)&gt;0,AVERAGE('LÍNEA 4'!AJ117:AJ119)," -")</f>
        <v>0</v>
      </c>
      <c r="I102" s="362">
        <f>+AVERAGE('LÍNEA 4'!R117:R119)+AVERAGE('LÍNEA 4'!T117:T119)</f>
        <v>0.45833333333333337</v>
      </c>
      <c r="J102" s="424">
        <f>+AVERAGE('LÍNEA 4'!AL117:AL119)</f>
        <v>0.25416666666666665</v>
      </c>
      <c r="K102" s="470">
        <f t="shared" si="32"/>
        <v>0.25416666666666665</v>
      </c>
      <c r="L102" s="394">
        <f>+SUM('LÍNEA 4'!AN117:AN119)+SUM('LÍNEA 4'!AS117:AS119)</f>
        <v>235701</v>
      </c>
      <c r="M102" s="373">
        <f>+SUM('LÍNEA 4'!BI117:BI119)</f>
        <v>0</v>
      </c>
      <c r="N102" s="373">
        <f>+SUM('LÍNEA 4'!BJ117:BJ119)</f>
        <v>0</v>
      </c>
      <c r="O102" s="532">
        <f t="shared" si="35"/>
        <v>0</v>
      </c>
      <c r="P102" s="533" t="str">
        <f t="shared" si="44"/>
        <v xml:space="preserve"> -</v>
      </c>
    </row>
    <row r="103" spans="2:16" ht="20" customHeight="1">
      <c r="B103" s="190" t="s">
        <v>1101</v>
      </c>
      <c r="C103" s="747" t="s">
        <v>610</v>
      </c>
      <c r="D103" s="748"/>
      <c r="E103" s="352">
        <f>+AVERAGE(E104:E111)</f>
        <v>0.87797619047619058</v>
      </c>
      <c r="F103" s="352">
        <f t="shared" ref="F103:J103" si="46">+AVERAGE(F104:F111)</f>
        <v>0.17897727272727271</v>
      </c>
      <c r="G103" s="352">
        <f t="shared" si="46"/>
        <v>0</v>
      </c>
      <c r="H103" s="353">
        <f t="shared" si="46"/>
        <v>0</v>
      </c>
      <c r="I103" s="360">
        <f>+AVERAGE(I104:I111)</f>
        <v>0.53856921897546906</v>
      </c>
      <c r="J103" s="425">
        <f t="shared" si="46"/>
        <v>0.25014993686868686</v>
      </c>
      <c r="K103" s="471">
        <f t="shared" si="32"/>
        <v>0.25014993686868686</v>
      </c>
      <c r="L103" s="395">
        <f>SUM(L104:L111)</f>
        <v>16971828</v>
      </c>
      <c r="M103" s="374">
        <f t="shared" ref="M103:N103" si="47">SUM(M104:M111)</f>
        <v>8526950</v>
      </c>
      <c r="N103" s="374">
        <f t="shared" si="47"/>
        <v>0</v>
      </c>
      <c r="O103" s="534">
        <f t="shared" si="35"/>
        <v>0.50241788922206843</v>
      </c>
      <c r="P103" s="535" t="str">
        <f t="shared" si="44"/>
        <v xml:space="preserve"> -</v>
      </c>
    </row>
    <row r="104" spans="2:16" ht="18" customHeight="1">
      <c r="B104" s="191" t="s">
        <v>1102</v>
      </c>
      <c r="C104" s="724" t="s">
        <v>1103</v>
      </c>
      <c r="D104" s="725"/>
      <c r="E104" s="350" t="str">
        <f>+IF('LÍNEA 4'!Q121&gt;0,'LÍNEA 4'!AD121," -")</f>
        <v xml:space="preserve"> -</v>
      </c>
      <c r="F104" s="354">
        <f>+IF('LÍNEA 4'!S121&gt;0,'LÍNEA 4'!AF121," -")</f>
        <v>0</v>
      </c>
      <c r="G104" s="354">
        <f>+IF('LÍNEA 4'!U121&gt;0,'LÍNEA 4'!AH121," -")</f>
        <v>0</v>
      </c>
      <c r="H104" s="357" t="str">
        <f>+IF('LÍNEA 4'!W121&gt;0,'LÍNEA 4'!AJ121," -")</f>
        <v xml:space="preserve"> -</v>
      </c>
      <c r="I104" s="362">
        <f>+'LÍNEA 4'!R121+'LÍNEA 4'!T121</f>
        <v>0.5</v>
      </c>
      <c r="J104" s="424">
        <f>+'LÍNEA 4'!AL121</f>
        <v>0</v>
      </c>
      <c r="K104" s="470">
        <f t="shared" ref="K104:K135" si="48">+J104</f>
        <v>0</v>
      </c>
      <c r="L104" s="394">
        <f>+'LÍNEA 4'!AN121+'LÍNEA 4'!AS121</f>
        <v>160000</v>
      </c>
      <c r="M104" s="373">
        <f>+'LÍNEA 4'!BI121</f>
        <v>0</v>
      </c>
      <c r="N104" s="373">
        <f>+'LÍNEA 4'!BJ121</f>
        <v>0</v>
      </c>
      <c r="O104" s="532">
        <f t="shared" si="35"/>
        <v>0</v>
      </c>
      <c r="P104" s="533" t="str">
        <f t="shared" si="44"/>
        <v xml:space="preserve"> -</v>
      </c>
    </row>
    <row r="105" spans="2:16" ht="18" customHeight="1">
      <c r="B105" s="191" t="s">
        <v>1104</v>
      </c>
      <c r="C105" s="724" t="s">
        <v>1105</v>
      </c>
      <c r="D105" s="725"/>
      <c r="E105" s="350">
        <f>+IF(SUM('LÍNEA 4'!Q122:Q133)&gt;0,AVERAGE('LÍNEA 4'!AD122:AD133)," -")</f>
        <v>0.95833333333333337</v>
      </c>
      <c r="F105" s="354">
        <f>+IF(SUM('LÍNEA 4'!S122:S133)&gt;0,AVERAGE('LÍNEA 4'!AF122:AF133)," -")</f>
        <v>0.43181818181818182</v>
      </c>
      <c r="G105" s="354">
        <f>+IF(SUM('LÍNEA 4'!U122:U133)&gt;0,AVERAGE('LÍNEA 4'!AH122:AH133)," -")</f>
        <v>0</v>
      </c>
      <c r="H105" s="357">
        <f>+IF(SUM('LÍNEA 4'!W122:W133)&gt;0,AVERAGE('LÍNEA 4'!AJ122:AJ133)," -")</f>
        <v>0</v>
      </c>
      <c r="I105" s="362">
        <f>+AVERAGE('LÍNEA 4'!R122:R133)+AVERAGE('LÍNEA 4'!T122:T133)</f>
        <v>0.56073232323232325</v>
      </c>
      <c r="J105" s="424">
        <f>+AVERAGE('LÍNEA 4'!AL122:AL133)</f>
        <v>0.38542568542568539</v>
      </c>
      <c r="K105" s="470">
        <f t="shared" si="48"/>
        <v>0.38542568542568539</v>
      </c>
      <c r="L105" s="394">
        <f>+SUM('LÍNEA 4'!AN122:AN133)+SUM('LÍNEA 4'!AS122:AS133)</f>
        <v>5870879</v>
      </c>
      <c r="M105" s="373">
        <f>+SUM('LÍNEA 4'!BI122:BI133)</f>
        <v>2269062</v>
      </c>
      <c r="N105" s="373">
        <f>+SUM('LÍNEA 4'!BJ122:BJ133)</f>
        <v>0</v>
      </c>
      <c r="O105" s="532">
        <f t="shared" si="35"/>
        <v>0.38649442442945936</v>
      </c>
      <c r="P105" s="533" t="str">
        <f t="shared" si="44"/>
        <v xml:space="preserve"> -</v>
      </c>
    </row>
    <row r="106" spans="2:16" ht="18" customHeight="1">
      <c r="B106" s="191" t="s">
        <v>1106</v>
      </c>
      <c r="C106" s="724" t="s">
        <v>1198</v>
      </c>
      <c r="D106" s="725"/>
      <c r="E106" s="350">
        <f>+IF(SUM('LÍNEA 4'!Q134:Q140)&gt;0,AVERAGE('LÍNEA 4'!AD134:AD140)," -")</f>
        <v>1</v>
      </c>
      <c r="F106" s="354">
        <f>+IF(SUM('LÍNEA 4'!S134:S140)&gt;0,AVERAGE('LÍNEA 4'!AF134:AF140)," -")</f>
        <v>0.8571428571428571</v>
      </c>
      <c r="G106" s="354">
        <f>+IF(SUM('LÍNEA 4'!U134:U140)&gt;0,AVERAGE('LÍNEA 4'!AH134:AH140)," -")</f>
        <v>0</v>
      </c>
      <c r="H106" s="357">
        <f>+IF(SUM('LÍNEA 4'!W134:W140)&gt;0,AVERAGE('LÍNEA 4'!AJ134:AJ140)," -")</f>
        <v>0</v>
      </c>
      <c r="I106" s="362">
        <f>+AVERAGE('LÍNEA 4'!R134:R140)+AVERAGE('LÍNEA 4'!T134:T140)</f>
        <v>0.78571428571428581</v>
      </c>
      <c r="J106" s="424">
        <f>+AVERAGE('LÍNEA 4'!AL134:AL140)</f>
        <v>0.6428571428571429</v>
      </c>
      <c r="K106" s="470">
        <f t="shared" si="48"/>
        <v>0.6428571428571429</v>
      </c>
      <c r="L106" s="394">
        <f>+SUM('LÍNEA 4'!AN134:AN140)+SUM('LÍNEA 4'!AS134:AS140)</f>
        <v>1463434</v>
      </c>
      <c r="M106" s="373">
        <f>+SUM('LÍNEA 4'!BI134:BI140)</f>
        <v>1020568</v>
      </c>
      <c r="N106" s="373">
        <f>+SUM('LÍNEA 4'!BJ134:BJ140)</f>
        <v>0</v>
      </c>
      <c r="O106" s="532">
        <f t="shared" si="35"/>
        <v>0.69737890468582797</v>
      </c>
      <c r="P106" s="533" t="str">
        <f t="shared" si="44"/>
        <v xml:space="preserve"> -</v>
      </c>
    </row>
    <row r="107" spans="2:16" ht="18" customHeight="1">
      <c r="B107" s="191" t="s">
        <v>1107</v>
      </c>
      <c r="C107" s="724" t="s">
        <v>1108</v>
      </c>
      <c r="D107" s="725"/>
      <c r="E107" s="350">
        <f>+IF(SUM('LÍNEA 4'!Q141:Q147)&gt;0,AVERAGE('LÍNEA 4'!AD141:AD147)," -")</f>
        <v>1</v>
      </c>
      <c r="F107" s="354">
        <f>+IF(SUM('LÍNEA 4'!S141:S147)&gt;0,AVERAGE('LÍNEA 4'!AF141:AF147)," -")</f>
        <v>0.14285714285714285</v>
      </c>
      <c r="G107" s="354">
        <f>+IF(SUM('LÍNEA 4'!U141:U147)&gt;0,AVERAGE('LÍNEA 4'!AH141:AH147)," -")</f>
        <v>0</v>
      </c>
      <c r="H107" s="357">
        <f>+IF(SUM('LÍNEA 4'!W141:W147)&gt;0,AVERAGE('LÍNEA 4'!AJ141:AJ147)," -")</f>
        <v>0</v>
      </c>
      <c r="I107" s="362">
        <f>+AVERAGE('LÍNEA 4'!R141:R147)+AVERAGE('LÍNEA 4'!T141:T147)</f>
        <v>0.64285714285714279</v>
      </c>
      <c r="J107" s="424">
        <f>+AVERAGE('LÍNEA 4'!AL141:AL146)</f>
        <v>0.29166666666666669</v>
      </c>
      <c r="K107" s="470">
        <f t="shared" si="48"/>
        <v>0.29166666666666669</v>
      </c>
      <c r="L107" s="394">
        <f>+SUM('LÍNEA 4'!AN141:AN147)+SUM('LÍNEA 4'!AS141:AS147)</f>
        <v>2231332</v>
      </c>
      <c r="M107" s="373">
        <f>+SUM('LÍNEA 4'!BI141:BI147)</f>
        <v>683718</v>
      </c>
      <c r="N107" s="373">
        <f>+SUM('LÍNEA 4'!BJ141:BJ147)</f>
        <v>0</v>
      </c>
      <c r="O107" s="532">
        <f t="shared" si="35"/>
        <v>0.30641697425573605</v>
      </c>
      <c r="P107" s="533" t="str">
        <f t="shared" si="44"/>
        <v xml:space="preserve"> -</v>
      </c>
    </row>
    <row r="108" spans="2:16" ht="18" customHeight="1">
      <c r="B108" s="191" t="s">
        <v>1109</v>
      </c>
      <c r="C108" s="724" t="s">
        <v>1110</v>
      </c>
      <c r="D108" s="725"/>
      <c r="E108" s="350">
        <f>+IF('LÍNEA 4'!Q148&gt;0,'LÍNEA 4'!AD148," -")</f>
        <v>1</v>
      </c>
      <c r="F108" s="354">
        <f>+IF('LÍNEA 4'!S148&gt;0,'LÍNEA 4'!AF148," -")</f>
        <v>0</v>
      </c>
      <c r="G108" s="354">
        <f>+IF('LÍNEA 4'!U148&gt;0,'LÍNEA 4'!AH148," -")</f>
        <v>0</v>
      </c>
      <c r="H108" s="357">
        <f>+IF('LÍNEA 4'!W148&gt;0,'LÍNEA 4'!AJ148," -")</f>
        <v>0</v>
      </c>
      <c r="I108" s="362">
        <f>+'LÍNEA 4'!R148+'LÍNEA 4'!T148</f>
        <v>0.5</v>
      </c>
      <c r="J108" s="424">
        <f>+'LÍNEA 4'!AL148</f>
        <v>0.25</v>
      </c>
      <c r="K108" s="470">
        <f t="shared" si="48"/>
        <v>0.25</v>
      </c>
      <c r="L108" s="394">
        <f>+'LÍNEA 4'!AN148+'LÍNEA 4'!AS148</f>
        <v>852781</v>
      </c>
      <c r="M108" s="373">
        <f>+'LÍNEA 4'!BI148</f>
        <v>453400</v>
      </c>
      <c r="N108" s="373">
        <f>+'LÍNEA 4'!BJ148</f>
        <v>0</v>
      </c>
      <c r="O108" s="532">
        <f t="shared" si="35"/>
        <v>0.53167225817648378</v>
      </c>
      <c r="P108" s="533" t="str">
        <f t="shared" si="44"/>
        <v xml:space="preserve"> -</v>
      </c>
    </row>
    <row r="109" spans="2:16" ht="18" customHeight="1">
      <c r="B109" s="191" t="s">
        <v>1111</v>
      </c>
      <c r="C109" s="724" t="s">
        <v>1112</v>
      </c>
      <c r="D109" s="725"/>
      <c r="E109" s="350">
        <f>+IF(SUM('LÍNEA 4'!Q149:Q156)&gt;0,AVERAGE('LÍNEA 4'!AD149:AD156)," -")</f>
        <v>0.66666666666666663</v>
      </c>
      <c r="F109" s="354">
        <f>+IF(SUM('LÍNEA 4'!S149:S156)&gt;0,AVERAGE('LÍNEA 4'!AF149:AF156)," -")</f>
        <v>0</v>
      </c>
      <c r="G109" s="354">
        <f>+IF(SUM('LÍNEA 4'!U149:U156)&gt;0,AVERAGE('LÍNEA 4'!AH149:AH156)," -")</f>
        <v>0</v>
      </c>
      <c r="H109" s="357">
        <f>+IF(SUM('LÍNEA 4'!W149:W156)&gt;0,AVERAGE('LÍNEA 4'!AJ149:AJ156)," -")</f>
        <v>0</v>
      </c>
      <c r="I109" s="362">
        <f>+AVERAGE('LÍNEA 4'!R149:R156)+AVERAGE('LÍNEA 4'!T149:T156)</f>
        <v>0.53125</v>
      </c>
      <c r="J109" s="424">
        <f>+AVERAGE('LÍNEA 4'!AL149:AL156)</f>
        <v>0.15625</v>
      </c>
      <c r="K109" s="470">
        <f t="shared" si="48"/>
        <v>0.15625</v>
      </c>
      <c r="L109" s="394">
        <f>+SUM('LÍNEA 4'!AN149:AN156)+SUM('LÍNEA 4'!AS149:AS156)</f>
        <v>520000</v>
      </c>
      <c r="M109" s="373">
        <f>+SUM('LÍNEA 4'!BI149:BI156)</f>
        <v>0</v>
      </c>
      <c r="N109" s="373">
        <f>+SUM('LÍNEA 4'!BJ149:BJ156)</f>
        <v>0</v>
      </c>
      <c r="O109" s="532">
        <f t="shared" si="35"/>
        <v>0</v>
      </c>
      <c r="P109" s="533" t="str">
        <f t="shared" si="44"/>
        <v xml:space="preserve"> -</v>
      </c>
    </row>
    <row r="110" spans="2:16" ht="18" customHeight="1">
      <c r="B110" s="191" t="s">
        <v>1113</v>
      </c>
      <c r="C110" s="724" t="s">
        <v>1114</v>
      </c>
      <c r="D110" s="725"/>
      <c r="E110" s="350" t="str">
        <f>+IF('LÍNEA 4'!Q157&gt;0,'LÍNEA 4'!AD157," -")</f>
        <v xml:space="preserve"> -</v>
      </c>
      <c r="F110" s="354">
        <f>+IF('LÍNEA 4'!S157&gt;0,'LÍNEA 4'!AF157," -")</f>
        <v>0</v>
      </c>
      <c r="G110" s="354">
        <f>+IF('LÍNEA 4'!U157&gt;0,'LÍNEA 4'!AH157," -")</f>
        <v>0</v>
      </c>
      <c r="H110" s="357">
        <f>+IF('LÍNEA 4'!W157&gt;0,'LÍNEA 4'!AJ157," -")</f>
        <v>0</v>
      </c>
      <c r="I110" s="362">
        <f>+'LÍNEA 4'!R157+'LÍNEA 4'!T157</f>
        <v>0.33</v>
      </c>
      <c r="J110" s="424">
        <f>+'LÍNEA 4'!AL157</f>
        <v>0</v>
      </c>
      <c r="K110" s="470">
        <f t="shared" si="48"/>
        <v>0</v>
      </c>
      <c r="L110" s="394">
        <f>+'LÍNEA 4'!AN157+'LÍNEA 4'!AS157</f>
        <v>30000</v>
      </c>
      <c r="M110" s="373">
        <f>+'LÍNEA 4'!BI157</f>
        <v>0</v>
      </c>
      <c r="N110" s="373">
        <f>+'LÍNEA 4'!BJ157</f>
        <v>0</v>
      </c>
      <c r="O110" s="532">
        <f t="shared" si="35"/>
        <v>0</v>
      </c>
      <c r="P110" s="533" t="str">
        <f t="shared" si="44"/>
        <v xml:space="preserve"> -</v>
      </c>
    </row>
    <row r="111" spans="2:16" ht="18" customHeight="1">
      <c r="B111" s="191" t="s">
        <v>1115</v>
      </c>
      <c r="C111" s="724" t="s">
        <v>1116</v>
      </c>
      <c r="D111" s="725"/>
      <c r="E111" s="350">
        <f>+IF(SUM('LÍNEA 4'!Q158:Q167)&gt;0,AVERAGE('LÍNEA 4'!AD158:AD167)," -")</f>
        <v>0.6428571428571429</v>
      </c>
      <c r="F111" s="354">
        <f>+IF(SUM('LÍNEA 4'!S158:S167)&gt;0,AVERAGE('LÍNEA 4'!AF158:AF167)," -")</f>
        <v>0</v>
      </c>
      <c r="G111" s="354">
        <f>+IF(SUM('LÍNEA 4'!U158:U167)&gt;0,AVERAGE('LÍNEA 4'!AH158:AH167)," -")</f>
        <v>0</v>
      </c>
      <c r="H111" s="357">
        <f>+IF(SUM('LÍNEA 4'!W158:W167)&gt;0,AVERAGE('LÍNEA 4'!AJ158:AJ167)," -")</f>
        <v>0</v>
      </c>
      <c r="I111" s="362">
        <f>+AVERAGE('LÍNEA 4'!R158:R167)+AVERAGE('LÍNEA 4'!T158:T167)</f>
        <v>0.45800000000000002</v>
      </c>
      <c r="J111" s="424">
        <f>+AVERAGE('LÍNEA 4'!AL158:AL167)</f>
        <v>0.27500000000000002</v>
      </c>
      <c r="K111" s="470">
        <f t="shared" si="48"/>
        <v>0.27500000000000002</v>
      </c>
      <c r="L111" s="394">
        <f>+SUM('LÍNEA 4'!AN158:AN167)+SUM('LÍNEA 4'!AS158:AS167)</f>
        <v>5843402</v>
      </c>
      <c r="M111" s="373">
        <f>+SUM('LÍNEA 4'!BI158:BI167)</f>
        <v>4100202</v>
      </c>
      <c r="N111" s="373">
        <f>+SUM('LÍNEA 4'!BJ158:BJ167)</f>
        <v>0</v>
      </c>
      <c r="O111" s="532">
        <f t="shared" si="35"/>
        <v>0.70168063056418162</v>
      </c>
      <c r="P111" s="533" t="str">
        <f t="shared" si="44"/>
        <v xml:space="preserve"> -</v>
      </c>
    </row>
    <row r="112" spans="2:16" ht="20" customHeight="1">
      <c r="B112" s="190" t="s">
        <v>1117</v>
      </c>
      <c r="C112" s="747" t="s">
        <v>648</v>
      </c>
      <c r="D112" s="748"/>
      <c r="E112" s="352">
        <f>+AVERAGE(E113:E114)</f>
        <v>0.9107142857142857</v>
      </c>
      <c r="F112" s="352">
        <f t="shared" ref="F112:J112" si="49">+AVERAGE(F113:F114)</f>
        <v>0.18459523809523809</v>
      </c>
      <c r="G112" s="352">
        <f t="shared" si="49"/>
        <v>0</v>
      </c>
      <c r="H112" s="353">
        <f t="shared" si="49"/>
        <v>0</v>
      </c>
      <c r="I112" s="360">
        <f>+AVERAGE(I113:I114)</f>
        <v>0.43384531590413944</v>
      </c>
      <c r="J112" s="425">
        <f t="shared" si="49"/>
        <v>0.30701308278867107</v>
      </c>
      <c r="K112" s="471">
        <f t="shared" si="48"/>
        <v>0.30701308278867107</v>
      </c>
      <c r="L112" s="395">
        <f>SUM(L113:L114)</f>
        <v>53000754</v>
      </c>
      <c r="M112" s="374">
        <f t="shared" ref="M112:N112" si="50">SUM(M113:M114)</f>
        <v>17807956</v>
      </c>
      <c r="N112" s="374">
        <f t="shared" si="50"/>
        <v>0</v>
      </c>
      <c r="O112" s="534">
        <f t="shared" si="35"/>
        <v>0.33599438981566188</v>
      </c>
      <c r="P112" s="535" t="str">
        <f t="shared" si="44"/>
        <v xml:space="preserve"> -</v>
      </c>
    </row>
    <row r="113" spans="2:16" ht="18" customHeight="1">
      <c r="B113" s="191" t="s">
        <v>1118</v>
      </c>
      <c r="C113" s="724" t="s">
        <v>1119</v>
      </c>
      <c r="D113" s="725"/>
      <c r="E113" s="350">
        <f>+IF(SUM('LÍNEA 4'!Q169:Q171)&gt;0,AVERAGE('LÍNEA 4'!AD169:AD171)," -")</f>
        <v>1</v>
      </c>
      <c r="F113" s="354">
        <f>+IF(SUM('LÍNEA 4'!S169:S171)&gt;0,AVERAGE('LÍNEA 4'!AF169:AF171)," -")</f>
        <v>0.33333333333333331</v>
      </c>
      <c r="G113" s="354">
        <f>+IF(SUM('LÍNEA 4'!U169:U171)&gt;0,AVERAGE('LÍNEA 4'!AH169:AH171)," -")</f>
        <v>0</v>
      </c>
      <c r="H113" s="357">
        <f>+IF(SUM('LÍNEA 4'!W169:W171)&gt;0,AVERAGE('LÍNEA 4'!AJ169:AJ171)," -")</f>
        <v>0</v>
      </c>
      <c r="I113" s="362">
        <f>+AVERAGE('LÍNEA 4'!R169:R171)+AVERAGE('LÍNEA 4'!T169:T171)</f>
        <v>0.53333333333333333</v>
      </c>
      <c r="J113" s="424">
        <f>+AVERAGE('LÍNEA 4'!AL169:AL171)</f>
        <v>0.52792333333333341</v>
      </c>
      <c r="K113" s="470">
        <f t="shared" si="48"/>
        <v>0.52792333333333341</v>
      </c>
      <c r="L113" s="394">
        <f>+SUM('LÍNEA 4'!AN169:AN171)+SUM('LÍNEA 4'!AS169:AS171)</f>
        <v>0</v>
      </c>
      <c r="M113" s="373">
        <f>+SUM('LÍNEA 4'!BI169:BI171)</f>
        <v>0</v>
      </c>
      <c r="N113" s="373">
        <f>+SUM('LÍNEA 4'!BJ169:BJ171)</f>
        <v>0</v>
      </c>
      <c r="O113" s="532" t="str">
        <f t="shared" si="35"/>
        <v>-</v>
      </c>
      <c r="P113" s="533" t="str">
        <f t="shared" si="44"/>
        <v xml:space="preserve"> -</v>
      </c>
    </row>
    <row r="114" spans="2:16" ht="18" customHeight="1">
      <c r="B114" s="191" t="s">
        <v>1120</v>
      </c>
      <c r="C114" s="724" t="s">
        <v>1121</v>
      </c>
      <c r="D114" s="725"/>
      <c r="E114" s="350">
        <f>+IF(SUM('LÍNEA 4'!Q172:Q189)&gt;0,AVERAGE('LÍNEA 4'!AD172:AD189)," -")</f>
        <v>0.8214285714285714</v>
      </c>
      <c r="F114" s="354">
        <f>+IF(SUM('LÍNEA 4'!S172:S189)&gt;0,AVERAGE('LÍNEA 4'!AF172:AF189)," -")</f>
        <v>3.5857142857142858E-2</v>
      </c>
      <c r="G114" s="354">
        <f>+IF(SUM('LÍNEA 4'!U172:U189)&gt;0,AVERAGE('LÍNEA 4'!AH172:AH189)," -")</f>
        <v>0</v>
      </c>
      <c r="H114" s="357">
        <f>+IF(SUM('LÍNEA 4'!W172:W189)&gt;0,AVERAGE('LÍNEA 4'!AJ172:AJ189)," -")</f>
        <v>0</v>
      </c>
      <c r="I114" s="362">
        <f>+AVERAGE('LÍNEA 4'!R172:R189)+AVERAGE('LÍNEA 4'!T172:T189)</f>
        <v>0.3343572984749455</v>
      </c>
      <c r="J114" s="424">
        <f>+AVERAGE('LÍNEA 4'!AL172:AL189)</f>
        <v>8.6102832244008706E-2</v>
      </c>
      <c r="K114" s="470">
        <f t="shared" si="48"/>
        <v>8.6102832244008706E-2</v>
      </c>
      <c r="L114" s="394">
        <f>+SUM('LÍNEA 4'!AN172:AN189)+SUM('LÍNEA 4'!AS172:AS189)</f>
        <v>53000754</v>
      </c>
      <c r="M114" s="373">
        <f>+SUM('LÍNEA 4'!BI172:BI189)</f>
        <v>17807956</v>
      </c>
      <c r="N114" s="373">
        <f>+SUM('LÍNEA 4'!BJ172:BJ189)</f>
        <v>0</v>
      </c>
      <c r="O114" s="532">
        <f t="shared" si="35"/>
        <v>0.33599438981566188</v>
      </c>
      <c r="P114" s="533" t="str">
        <f t="shared" si="44"/>
        <v xml:space="preserve"> -</v>
      </c>
    </row>
    <row r="115" spans="2:16" ht="20" customHeight="1">
      <c r="B115" s="190" t="s">
        <v>1122</v>
      </c>
      <c r="C115" s="747" t="s">
        <v>678</v>
      </c>
      <c r="D115" s="748"/>
      <c r="E115" s="352">
        <f>+AVERAGE(E116:E120)</f>
        <v>0.67297777777777779</v>
      </c>
      <c r="F115" s="352">
        <f t="shared" ref="F115:J115" si="51">+AVERAGE(F116:F120)</f>
        <v>9.8666666666666666E-2</v>
      </c>
      <c r="G115" s="352">
        <f t="shared" si="51"/>
        <v>0</v>
      </c>
      <c r="H115" s="353">
        <f t="shared" si="51"/>
        <v>0</v>
      </c>
      <c r="I115" s="360">
        <f>+AVERAGE(I116:I120)</f>
        <v>0.53372307829498833</v>
      </c>
      <c r="J115" s="425">
        <f t="shared" si="51"/>
        <v>0.13855166666666668</v>
      </c>
      <c r="K115" s="471">
        <f t="shared" si="48"/>
        <v>0.13855166666666668</v>
      </c>
      <c r="L115" s="395">
        <f>SUM(L116:L120)</f>
        <v>12331490</v>
      </c>
      <c r="M115" s="374">
        <f t="shared" ref="M115:N115" si="52">SUM(M116:M120)</f>
        <v>1985000</v>
      </c>
      <c r="N115" s="374">
        <f t="shared" si="52"/>
        <v>0</v>
      </c>
      <c r="O115" s="534">
        <f t="shared" si="35"/>
        <v>0.16097000443579812</v>
      </c>
      <c r="P115" s="535" t="str">
        <f t="shared" si="44"/>
        <v xml:space="preserve"> -</v>
      </c>
    </row>
    <row r="116" spans="2:16" ht="18" customHeight="1">
      <c r="B116" s="191" t="s">
        <v>1123</v>
      </c>
      <c r="C116" s="724" t="s">
        <v>1124</v>
      </c>
      <c r="D116" s="725"/>
      <c r="E116" s="350">
        <f>+IF(SUM('LÍNEA 4'!Q191:Q194)&gt;0,AVERAGE('LÍNEA 4'!AD191:AD194)," -")</f>
        <v>1</v>
      </c>
      <c r="F116" s="354">
        <f>+IF(SUM('LÍNEA 4'!S191:S194)&gt;0,AVERAGE('LÍNEA 4'!AF191:AF194)," -")</f>
        <v>0.11</v>
      </c>
      <c r="G116" s="354">
        <f>+IF(SUM('LÍNEA 4'!U191:U194)&gt;0,AVERAGE('LÍNEA 4'!AH191:AH194)," -")</f>
        <v>0</v>
      </c>
      <c r="H116" s="357">
        <f>+IF(SUM('LÍNEA 4'!W191:W194)&gt;0,AVERAGE('LÍNEA 4'!AJ191:AJ194)," -")</f>
        <v>0</v>
      </c>
      <c r="I116" s="362">
        <f>+AVERAGE('LÍNEA 4'!R191:R194)+AVERAGE('LÍNEA 4'!T191:T194)</f>
        <v>0.625</v>
      </c>
      <c r="J116" s="424">
        <f>+AVERAGE('LÍNEA 4'!AL191:AL194)</f>
        <v>8.3125000000000004E-2</v>
      </c>
      <c r="K116" s="470">
        <f t="shared" si="48"/>
        <v>8.3125000000000004E-2</v>
      </c>
      <c r="L116" s="394">
        <f>+SUM('LÍNEA 4'!AN191:AN194)+SUM('LÍNEA 4'!AS191:AS194)</f>
        <v>300000</v>
      </c>
      <c r="M116" s="373">
        <f>+SUM('LÍNEA 4'!BI191:BI194)</f>
        <v>0</v>
      </c>
      <c r="N116" s="373">
        <f>+SUM('LÍNEA 4'!BJ191:BJ194)</f>
        <v>0</v>
      </c>
      <c r="O116" s="532">
        <f t="shared" si="35"/>
        <v>0</v>
      </c>
      <c r="P116" s="533" t="str">
        <f t="shared" si="44"/>
        <v xml:space="preserve"> -</v>
      </c>
    </row>
    <row r="117" spans="2:16" ht="18" customHeight="1">
      <c r="B117" s="191" t="s">
        <v>1125</v>
      </c>
      <c r="C117" s="724" t="s">
        <v>1126</v>
      </c>
      <c r="D117" s="725"/>
      <c r="E117" s="350">
        <f>+IF(SUM('LÍNEA 4'!Q195:Q204)&gt;0,AVERAGE('LÍNEA 4'!AD195:AD204)," -")</f>
        <v>0.5</v>
      </c>
      <c r="F117" s="354">
        <f>+IF(SUM('LÍNEA 4'!S195:S204)&gt;0,AVERAGE('LÍNEA 4'!AF195:AF204)," -")</f>
        <v>0</v>
      </c>
      <c r="G117" s="354">
        <f>+IF(SUM('LÍNEA 4'!U195:U204)&gt;0,AVERAGE('LÍNEA 4'!AH195:AH204)," -")</f>
        <v>0</v>
      </c>
      <c r="H117" s="357">
        <f>+IF(SUM('LÍNEA 4'!W195:W204)&gt;0,AVERAGE('LÍNEA 4'!AJ195:AJ204)," -")</f>
        <v>0</v>
      </c>
      <c r="I117" s="362">
        <f>+AVERAGE('LÍNEA 4'!R195:R204)+AVERAGE('LÍNEA 4'!T195:T204)</f>
        <v>0.44286142322097383</v>
      </c>
      <c r="J117" s="424">
        <f>+AVERAGE('LÍNEA 4'!AL195:AL204)</f>
        <v>2.5000000000000001E-2</v>
      </c>
      <c r="K117" s="470">
        <f t="shared" si="48"/>
        <v>2.5000000000000001E-2</v>
      </c>
      <c r="L117" s="394">
        <f>+SUM('LÍNEA 4'!AN195:AN204)+SUM('LÍNEA 4'!AS195:AS204)</f>
        <v>11839490</v>
      </c>
      <c r="M117" s="373">
        <f>+SUM('LÍNEA 4'!BI195:BI204)</f>
        <v>1985000</v>
      </c>
      <c r="N117" s="373">
        <f>+SUM('LÍNEA 4'!BJ195:BJ204)</f>
        <v>0</v>
      </c>
      <c r="O117" s="532">
        <f t="shared" si="35"/>
        <v>0.16765924883588737</v>
      </c>
      <c r="P117" s="533" t="str">
        <f t="shared" si="44"/>
        <v xml:space="preserve"> -</v>
      </c>
    </row>
    <row r="118" spans="2:16" ht="18" customHeight="1">
      <c r="B118" s="191" t="s">
        <v>1127</v>
      </c>
      <c r="C118" s="724" t="s">
        <v>1128</v>
      </c>
      <c r="D118" s="725"/>
      <c r="E118" s="350">
        <f>+IF(SUM('LÍNEA 4'!Q205:Q213)&gt;0,AVERAGE('LÍNEA 4'!AD205:AD213)," -")</f>
        <v>0.69822222222222219</v>
      </c>
      <c r="F118" s="354">
        <f>+IF(SUM('LÍNEA 4'!S205:S213)&gt;0,AVERAGE('LÍNEA 4'!AF205:AF213)," -")</f>
        <v>0.13333333333333333</v>
      </c>
      <c r="G118" s="354">
        <f>+IF(SUM('LÍNEA 4'!U205:U213)&gt;0,AVERAGE('LÍNEA 4'!AH205:AH213)," -")</f>
        <v>0</v>
      </c>
      <c r="H118" s="357">
        <f>+IF(SUM('LÍNEA 4'!W205:W213)&gt;0,AVERAGE('LÍNEA 4'!AJ205:AJ213)," -")</f>
        <v>0</v>
      </c>
      <c r="I118" s="362">
        <f>+AVERAGE('LÍNEA 4'!R205:R213)+AVERAGE('LÍNEA 4'!T205:T213)</f>
        <v>0.49444444444444441</v>
      </c>
      <c r="J118" s="424">
        <f>+AVERAGE('LÍNEA 4'!AL205:AL213)</f>
        <v>0.23046666666666671</v>
      </c>
      <c r="K118" s="470">
        <f t="shared" si="48"/>
        <v>0.23046666666666671</v>
      </c>
      <c r="L118" s="394">
        <f>+SUM('LÍNEA 4'!AN205:AN213)+SUM('LÍNEA 4'!AS205:AS213)</f>
        <v>52000</v>
      </c>
      <c r="M118" s="373">
        <f>+SUM('LÍNEA 4'!BI205:BI213)</f>
        <v>0</v>
      </c>
      <c r="N118" s="373">
        <f>+SUM('LÍNEA 4'!BJ205:BJ213)</f>
        <v>0</v>
      </c>
      <c r="O118" s="532">
        <f t="shared" si="35"/>
        <v>0</v>
      </c>
      <c r="P118" s="533" t="str">
        <f t="shared" si="44"/>
        <v xml:space="preserve"> -</v>
      </c>
    </row>
    <row r="119" spans="2:16" ht="18" customHeight="1">
      <c r="B119" s="191" t="s">
        <v>1129</v>
      </c>
      <c r="C119" s="724" t="s">
        <v>1130</v>
      </c>
      <c r="D119" s="725"/>
      <c r="E119" s="350">
        <f>+IF(SUM('LÍNEA 4'!Q214:Q217)&gt;0,AVERAGE('LÍNEA 4'!AD214:AD217)," -")</f>
        <v>0.66666666666666663</v>
      </c>
      <c r="F119" s="354">
        <f>+IF(SUM('LÍNEA 4'!S214:S217)&gt;0,AVERAGE('LÍNEA 4'!AF214:AF217)," -")</f>
        <v>0.25</v>
      </c>
      <c r="G119" s="354">
        <f>+IF(SUM('LÍNEA 4'!U214:U217)&gt;0,AVERAGE('LÍNEA 4'!AH214:AH217)," -")</f>
        <v>0</v>
      </c>
      <c r="H119" s="357">
        <f>+IF(SUM('LÍNEA 4'!W214:W217)&gt;0,AVERAGE('LÍNEA 4'!AJ214:AJ217)," -")</f>
        <v>0</v>
      </c>
      <c r="I119" s="362">
        <f>+AVERAGE('LÍNEA 4'!R214:R217)+AVERAGE('LÍNEA 4'!T214:T217)</f>
        <v>0.43964285714285711</v>
      </c>
      <c r="J119" s="424">
        <f>+AVERAGE('LÍNEA 4'!AL214:AL217)</f>
        <v>0.1875</v>
      </c>
      <c r="K119" s="470">
        <f t="shared" si="48"/>
        <v>0.1875</v>
      </c>
      <c r="L119" s="394">
        <f>+SUM('LÍNEA 4'!AN214:AN217)+SUM('LÍNEA 4'!AS214:AS217)</f>
        <v>140000</v>
      </c>
      <c r="M119" s="373">
        <f>+SUM('LÍNEA 4'!BI214:BI217)</f>
        <v>0</v>
      </c>
      <c r="N119" s="373">
        <f>+SUM('LÍNEA 4'!BJ214:BJ217)</f>
        <v>0</v>
      </c>
      <c r="O119" s="532">
        <f t="shared" si="35"/>
        <v>0</v>
      </c>
      <c r="P119" s="533" t="str">
        <f t="shared" si="44"/>
        <v xml:space="preserve"> -</v>
      </c>
    </row>
    <row r="120" spans="2:16" ht="18" customHeight="1" thickBot="1">
      <c r="B120" s="191" t="s">
        <v>1131</v>
      </c>
      <c r="C120" s="751" t="s">
        <v>1132</v>
      </c>
      <c r="D120" s="752"/>
      <c r="E120" s="359">
        <f>+IF(SUM('LÍNEA 4'!Q218:Q220)&gt;0,AVERAGE('LÍNEA 4'!AD218:AD220)," -")</f>
        <v>0.5</v>
      </c>
      <c r="F120" s="359">
        <f>+IF(SUM('LÍNEA 4'!S218:S220)&gt;0,AVERAGE('LÍNEA 4'!AF218:AF220)," -")</f>
        <v>0</v>
      </c>
      <c r="G120" s="359">
        <f>+IF(SUM('LÍNEA 4'!U218:U220)&gt;0,AVERAGE('LÍNEA 4'!AH218:AH220)," -")</f>
        <v>0</v>
      </c>
      <c r="H120" s="358" t="str">
        <f>+IF(SUM('LÍNEA 4'!W218:W220)&gt;0,AVERAGE('LÍNEA 4'!AJ218:AJ220)," -")</f>
        <v xml:space="preserve"> -</v>
      </c>
      <c r="I120" s="363">
        <f>+AVERAGE('LÍNEA 4'!R218:R220)+AVERAGE('LÍNEA 4'!T218:T220)</f>
        <v>0.66666666666666663</v>
      </c>
      <c r="J120" s="426">
        <f>+AVERAGE('LÍNEA 4'!AL218:AL220)</f>
        <v>0.16666666666666666</v>
      </c>
      <c r="K120" s="472">
        <f t="shared" si="48"/>
        <v>0.16666666666666666</v>
      </c>
      <c r="L120" s="396">
        <f>+SUM('LÍNEA 4'!AN218:AN220)+SUM('LÍNEA 4'!AS218:AS220)</f>
        <v>0</v>
      </c>
      <c r="M120" s="375">
        <f>+SUM('LÍNEA 4'!BI218:BI220)</f>
        <v>0</v>
      </c>
      <c r="N120" s="375">
        <f>+SUM('LÍNEA 4'!BJ218:BJ220)</f>
        <v>0</v>
      </c>
      <c r="O120" s="536" t="str">
        <f t="shared" si="35"/>
        <v>-</v>
      </c>
      <c r="P120" s="537" t="str">
        <f t="shared" si="44"/>
        <v xml:space="preserve"> -</v>
      </c>
    </row>
    <row r="121" spans="2:16" ht="22" customHeight="1" thickBot="1">
      <c r="B121" s="189">
        <v>5</v>
      </c>
      <c r="C121" s="761" t="s">
        <v>19</v>
      </c>
      <c r="D121" s="762"/>
      <c r="E121" s="410">
        <f>+AVERAGE(E122,E126,E132)</f>
        <v>0.88592592592592589</v>
      </c>
      <c r="F121" s="410">
        <f t="shared" ref="F121:H121" si="53">+AVERAGE(F122,F126,F132)</f>
        <v>0.23237530864197531</v>
      </c>
      <c r="G121" s="410">
        <f t="shared" si="53"/>
        <v>0</v>
      </c>
      <c r="H121" s="410">
        <f t="shared" si="53"/>
        <v>0</v>
      </c>
      <c r="I121" s="372">
        <f>+AVERAGE(I122,I126,I132)</f>
        <v>0.18679995228854676</v>
      </c>
      <c r="J121" s="431">
        <f>+AVERAGE(J122,J126,J132)</f>
        <v>0.13284799985919149</v>
      </c>
      <c r="K121" s="555">
        <f t="shared" si="48"/>
        <v>0.13284799985919149</v>
      </c>
      <c r="L121" s="411">
        <f>+L122+L126+L132</f>
        <v>5155498.3940000003</v>
      </c>
      <c r="M121" s="412">
        <f t="shared" ref="M121:N121" si="54">+M122+M126+M132</f>
        <v>2746728</v>
      </c>
      <c r="N121" s="412">
        <f t="shared" si="54"/>
        <v>325000</v>
      </c>
      <c r="O121" s="544">
        <f t="shared" si="35"/>
        <v>0.53277642433109051</v>
      </c>
      <c r="P121" s="545">
        <f t="shared" si="44"/>
        <v>0.11832260056328839</v>
      </c>
    </row>
    <row r="122" spans="2:16" ht="20" customHeight="1">
      <c r="B122" s="190" t="s">
        <v>1133</v>
      </c>
      <c r="C122" s="745" t="s">
        <v>796</v>
      </c>
      <c r="D122" s="746"/>
      <c r="E122" s="364">
        <f>+AVERAGE(E123:E125)</f>
        <v>1</v>
      </c>
      <c r="F122" s="364">
        <f t="shared" ref="F122:J122" si="55">+AVERAGE(F123:F125)</f>
        <v>4.4444444444444446E-2</v>
      </c>
      <c r="G122" s="364">
        <f t="shared" si="55"/>
        <v>0</v>
      </c>
      <c r="H122" s="365">
        <f t="shared" si="55"/>
        <v>0</v>
      </c>
      <c r="I122" s="418">
        <f>+AVERAGE(I123:I125)</f>
        <v>5.4344193817878028E-2</v>
      </c>
      <c r="J122" s="428">
        <f t="shared" si="55"/>
        <v>7.3221386800334173E-2</v>
      </c>
      <c r="K122" s="473">
        <f t="shared" si="48"/>
        <v>7.3221386800334173E-2</v>
      </c>
      <c r="L122" s="398">
        <f>SUM(L123:L125)</f>
        <v>320000</v>
      </c>
      <c r="M122" s="377">
        <f t="shared" ref="M122:N122" si="56">SUM(M123:M125)</f>
        <v>199900</v>
      </c>
      <c r="N122" s="377">
        <f t="shared" si="56"/>
        <v>325000</v>
      </c>
      <c r="O122" s="530">
        <f t="shared" si="35"/>
        <v>0.62468749999999995</v>
      </c>
      <c r="P122" s="531">
        <f t="shared" si="44"/>
        <v>1.6258129064532265</v>
      </c>
    </row>
    <row r="123" spans="2:16" ht="18" customHeight="1">
      <c r="B123" s="191" t="s">
        <v>1134</v>
      </c>
      <c r="C123" s="724" t="s">
        <v>1135</v>
      </c>
      <c r="D123" s="725"/>
      <c r="E123" s="350">
        <f>+IF(SUM('LÍNEA 5'!Q11:Q15)&gt;0,AVERAGE('LÍNEA 5'!AD11:AD15)," -")</f>
        <v>1</v>
      </c>
      <c r="F123" s="354">
        <f>+IF(SUM('LÍNEA 5'!S11:S15)&gt;0,AVERAGE('LÍNEA 5'!AF11:AF15)," -")</f>
        <v>4.4444444444444446E-2</v>
      </c>
      <c r="G123" s="354">
        <f>+IF(SUM('LÍNEA 5'!U11:U15)&gt;0,AVERAGE('LÍNEA 5'!AH11:AH15)," -")</f>
        <v>0</v>
      </c>
      <c r="H123" s="357">
        <f>+IF(SUM('LÍNEA 5'!W11:W15)&gt;0,AVERAGE('LÍNEA 5'!AJ11:AJ15)," -")</f>
        <v>0</v>
      </c>
      <c r="I123" s="362">
        <f>+AVERAGE('LÍNEA 5'!R11:R15)+AVERAGE('LÍNEA 5'!T11:T15)</f>
        <v>0.1344611528822055</v>
      </c>
      <c r="J123" s="424">
        <f>+AVERAGE('LÍNEA 5'!AL11:AL15)</f>
        <v>0.10220384294068503</v>
      </c>
      <c r="K123" s="470">
        <f t="shared" si="48"/>
        <v>0.10220384294068503</v>
      </c>
      <c r="L123" s="394">
        <f>+SUM('LÍNEA 5'!AN11:AN15)+SUM('LÍNEA 5'!AS11:AS15)</f>
        <v>170000</v>
      </c>
      <c r="M123" s="373">
        <f>+SUM('LÍNEA 5'!BI11:BI15)</f>
        <v>49900</v>
      </c>
      <c r="N123" s="373">
        <f>+SUM('LÍNEA 5'!BJ11:BJ15)</f>
        <v>0</v>
      </c>
      <c r="O123" s="532">
        <f t="shared" si="35"/>
        <v>0.29352941176470587</v>
      </c>
      <c r="P123" s="533" t="str">
        <f t="shared" si="44"/>
        <v xml:space="preserve"> -</v>
      </c>
    </row>
    <row r="124" spans="2:16" ht="18" customHeight="1">
      <c r="B124" s="191" t="s">
        <v>1136</v>
      </c>
      <c r="C124" s="724" t="s">
        <v>1137</v>
      </c>
      <c r="D124" s="725"/>
      <c r="E124" s="350">
        <f>+IF(SUM('LÍNEA 5'!Q16:Q20)&gt;0,AVERAGE('LÍNEA 5'!AD16:AD20)," -")</f>
        <v>1</v>
      </c>
      <c r="F124" s="354" t="str">
        <f>+IF(SUM('LÍNEA 5'!S16:S20)&gt;0,AVERAGE('LÍNEA 5'!AF16:AF20)," -")</f>
        <v xml:space="preserve"> -</v>
      </c>
      <c r="G124" s="354">
        <f>+IF(SUM('LÍNEA 5'!U16:U20)&gt;0,AVERAGE('LÍNEA 5'!AH16:AH20)," -")</f>
        <v>0</v>
      </c>
      <c r="H124" s="357">
        <f>+IF(SUM('LÍNEA 5'!W16:W20)&gt;0,AVERAGE('LÍNEA 5'!AJ16:AJ20)," -")</f>
        <v>0</v>
      </c>
      <c r="I124" s="362">
        <f>+AVERAGE('LÍNEA 5'!R16:R20)+AVERAGE('LÍNEA 5'!T16:T20)</f>
        <v>2.8571428571428571E-2</v>
      </c>
      <c r="J124" s="424">
        <f>+AVERAGE('LÍNEA 5'!AL16:AL20)</f>
        <v>2.8571428571428571E-2</v>
      </c>
      <c r="K124" s="470">
        <f t="shared" si="48"/>
        <v>2.8571428571428571E-2</v>
      </c>
      <c r="L124" s="394">
        <f>+SUM('LÍNEA 5'!AN16:AN20)+SUM('LÍNEA 5'!AS16:AS20)</f>
        <v>150000</v>
      </c>
      <c r="M124" s="373">
        <f>+SUM('LÍNEA 5'!BI16:BI20)</f>
        <v>150000</v>
      </c>
      <c r="N124" s="373">
        <f>+SUM('LÍNEA 5'!BJ16:BJ20)</f>
        <v>325000</v>
      </c>
      <c r="O124" s="532">
        <f t="shared" si="35"/>
        <v>1</v>
      </c>
      <c r="P124" s="533">
        <f t="shared" si="44"/>
        <v>2.1666666666666665</v>
      </c>
    </row>
    <row r="125" spans="2:16" ht="18" customHeight="1">
      <c r="B125" s="191" t="s">
        <v>1138</v>
      </c>
      <c r="C125" s="724" t="s">
        <v>1139</v>
      </c>
      <c r="D125" s="725"/>
      <c r="E125" s="350" t="str">
        <f>+IF(SUM('LÍNEA 5'!Q21:Q23)&gt;0,AVERAGE('LÍNEA 5'!AD21:AD23)," -")</f>
        <v xml:space="preserve"> -</v>
      </c>
      <c r="F125" s="354" t="str">
        <f>+IF(SUM('LÍNEA 5'!S21:S23)&gt;0,AVERAGE('LÍNEA 5'!AF21:AF23)," -")</f>
        <v xml:space="preserve"> -</v>
      </c>
      <c r="G125" s="354">
        <f>+IF(SUM('LÍNEA 5'!U21:U23)&gt;0,AVERAGE('LÍNEA 5'!AH21:AH23)," -")</f>
        <v>0</v>
      </c>
      <c r="H125" s="357">
        <f>+IF(SUM('LÍNEA 5'!W21:W23)&gt;0,AVERAGE('LÍNEA 5'!AJ21:AJ23)," -")</f>
        <v>0</v>
      </c>
      <c r="I125" s="362">
        <f>+AVERAGE('LÍNEA 5'!R21:R23)+AVERAGE('LÍNEA 5'!T21:T23)</f>
        <v>0</v>
      </c>
      <c r="J125" s="424">
        <f>+AVERAGE('LÍNEA 5'!AL21:AL23)</f>
        <v>8.8888888888888892E-2</v>
      </c>
      <c r="K125" s="470">
        <f t="shared" si="48"/>
        <v>8.8888888888888892E-2</v>
      </c>
      <c r="L125" s="394">
        <f>+SUM('LÍNEA 5'!AN21:AN23)+SUM('LÍNEA 5'!AS21:AS23)</f>
        <v>0</v>
      </c>
      <c r="M125" s="373">
        <f>+SUM('LÍNEA 5'!BI21:BI23)</f>
        <v>0</v>
      </c>
      <c r="N125" s="373">
        <f>+SUM('LÍNEA 5'!BJ21:BJ23)</f>
        <v>0</v>
      </c>
      <c r="O125" s="532" t="str">
        <f t="shared" si="35"/>
        <v>-</v>
      </c>
      <c r="P125" s="533" t="str">
        <f t="shared" si="44"/>
        <v xml:space="preserve"> -</v>
      </c>
    </row>
    <row r="126" spans="2:16" ht="20" customHeight="1">
      <c r="B126" s="190" t="s">
        <v>1140</v>
      </c>
      <c r="C126" s="747" t="s">
        <v>821</v>
      </c>
      <c r="D126" s="748"/>
      <c r="E126" s="352">
        <f>+AVERAGE(E127:E131)</f>
        <v>0.65777777777777768</v>
      </c>
      <c r="F126" s="352">
        <f t="shared" ref="F126:J126" si="57">+AVERAGE(F127:F131)</f>
        <v>0.10013333333333334</v>
      </c>
      <c r="G126" s="352">
        <f t="shared" si="57"/>
        <v>0</v>
      </c>
      <c r="H126" s="353">
        <f t="shared" si="57"/>
        <v>0</v>
      </c>
      <c r="I126" s="360">
        <f>+AVERAGE(I127:I131)</f>
        <v>0.25519058368268299</v>
      </c>
      <c r="J126" s="425">
        <f t="shared" si="57"/>
        <v>0.10953531118993873</v>
      </c>
      <c r="K126" s="471">
        <f t="shared" si="48"/>
        <v>0.10953531118993873</v>
      </c>
      <c r="L126" s="395">
        <f>SUM(L127:L131)</f>
        <v>4736698.3940000003</v>
      </c>
      <c r="M126" s="374">
        <f t="shared" ref="M126:N126" si="58">SUM(M127:M131)</f>
        <v>2458628</v>
      </c>
      <c r="N126" s="374">
        <f t="shared" si="58"/>
        <v>0</v>
      </c>
      <c r="O126" s="534">
        <f t="shared" si="35"/>
        <v>0.51905943665620691</v>
      </c>
      <c r="P126" s="535" t="str">
        <f t="shared" si="44"/>
        <v xml:space="preserve"> -</v>
      </c>
    </row>
    <row r="127" spans="2:16" ht="18" customHeight="1">
      <c r="B127" s="191" t="s">
        <v>1141</v>
      </c>
      <c r="C127" s="724" t="s">
        <v>1142</v>
      </c>
      <c r="D127" s="725"/>
      <c r="E127" s="350" t="str">
        <f>+IF('LÍNEA 5'!Q25&gt;0,'LÍNEA 5'!AD25," -")</f>
        <v xml:space="preserve"> -</v>
      </c>
      <c r="F127" s="354">
        <f>+IF('LÍNEA 5'!S25&gt;0,'LÍNEA 5'!AF25," -")</f>
        <v>0</v>
      </c>
      <c r="G127" s="354">
        <f>+IF('LÍNEA 5'!U25&gt;0,'LÍNEA 5'!AH25," -")</f>
        <v>0</v>
      </c>
      <c r="H127" s="357">
        <f>+IF('LÍNEA 5'!W25&gt;0,'LÍNEA 5'!AJ25," -")</f>
        <v>0</v>
      </c>
      <c r="I127" s="362">
        <f>+'LÍNEA 5'!R25+'LÍNEA 5'!T25</f>
        <v>0.1</v>
      </c>
      <c r="J127" s="424">
        <f>+'LÍNEA 5'!AL25</f>
        <v>0</v>
      </c>
      <c r="K127" s="470">
        <f t="shared" si="48"/>
        <v>0</v>
      </c>
      <c r="L127" s="394">
        <f>+'LÍNEA 5'!AN25+'LÍNEA 5'!AS25</f>
        <v>137500</v>
      </c>
      <c r="M127" s="373">
        <f>+'LÍNEA 5'!BI25</f>
        <v>0</v>
      </c>
      <c r="N127" s="373">
        <f>+'LÍNEA 5'!BJ25</f>
        <v>0</v>
      </c>
      <c r="O127" s="532">
        <f t="shared" si="35"/>
        <v>0</v>
      </c>
      <c r="P127" s="533" t="str">
        <f t="shared" si="44"/>
        <v xml:space="preserve"> -</v>
      </c>
    </row>
    <row r="128" spans="2:16" ht="18" customHeight="1">
      <c r="B128" s="191" t="s">
        <v>1143</v>
      </c>
      <c r="C128" s="724" t="s">
        <v>1144</v>
      </c>
      <c r="D128" s="725"/>
      <c r="E128" s="350" t="str">
        <f>+IF(SUM('LÍNEA 5'!Q26:Q27)&gt;0,AVERAGE('LÍNEA 5'!AD26:AD27)," -")</f>
        <v xml:space="preserve"> -</v>
      </c>
      <c r="F128" s="354">
        <f>+IF(SUM('LÍNEA 5'!S26:S27)&gt;0,AVERAGE('LÍNEA 5'!AF26:AF27)," -")</f>
        <v>0</v>
      </c>
      <c r="G128" s="354">
        <f>+IF(SUM('LÍNEA 5'!U26:U27)&gt;0,AVERAGE('LÍNEA 5'!AH26:AH27)," -")</f>
        <v>0</v>
      </c>
      <c r="H128" s="357">
        <f>+IF(SUM('LÍNEA 5'!W26:W27)&gt;0,AVERAGE('LÍNEA 5'!AJ26:AJ27)," -")</f>
        <v>0</v>
      </c>
      <c r="I128" s="362">
        <f>+AVERAGE('LÍNEA 5'!R26:R27)+AVERAGE('LÍNEA 5'!T26:T27)</f>
        <v>0.05</v>
      </c>
      <c r="J128" s="424">
        <f>+AVERAGE('LÍNEA 5'!AL26:AL27)</f>
        <v>0</v>
      </c>
      <c r="K128" s="470">
        <f t="shared" si="48"/>
        <v>0</v>
      </c>
      <c r="L128" s="394">
        <f>+SUM('LÍNEA 5'!AN26:AN27)+SUM('LÍNEA 5'!AS26:AS27)</f>
        <v>30000</v>
      </c>
      <c r="M128" s="373">
        <f>+SUM('LÍNEA 5'!BI26:BI27)</f>
        <v>0</v>
      </c>
      <c r="N128" s="373">
        <f>+SUM('LÍNEA 5'!BJ26:BJ27)</f>
        <v>0</v>
      </c>
      <c r="O128" s="532">
        <f t="shared" si="35"/>
        <v>0</v>
      </c>
      <c r="P128" s="533" t="str">
        <f t="shared" si="44"/>
        <v xml:space="preserve"> -</v>
      </c>
    </row>
    <row r="129" spans="2:16" ht="18" customHeight="1">
      <c r="B129" s="191" t="s">
        <v>1145</v>
      </c>
      <c r="C129" s="724" t="s">
        <v>1146</v>
      </c>
      <c r="D129" s="725"/>
      <c r="E129" s="350">
        <f>+IF('LÍNEA 5'!Q28&gt;0,'LÍNEA 5'!AD28," -")</f>
        <v>1</v>
      </c>
      <c r="F129" s="354">
        <f>+IF('LÍNEA 5'!S28&gt;0,'LÍNEA 5'!AF28," -")</f>
        <v>9.4E-2</v>
      </c>
      <c r="G129" s="354">
        <f>+IF('LÍNEA 5'!U28&gt;0,'LÍNEA 5'!AH28," -")</f>
        <v>0</v>
      </c>
      <c r="H129" s="357">
        <f>+IF('LÍNEA 5'!W28&gt;0,'LÍNEA 5'!AJ28," -")</f>
        <v>0</v>
      </c>
      <c r="I129" s="362">
        <f>+'LÍNEA 5'!R28+'LÍNEA 5'!T28</f>
        <v>0.40309577555627218</v>
      </c>
      <c r="J129" s="424">
        <f>+'LÍNEA 5'!AL28</f>
        <v>0.20267655594969364</v>
      </c>
      <c r="K129" s="470">
        <f t="shared" si="48"/>
        <v>0.20267655594969364</v>
      </c>
      <c r="L129" s="394">
        <f>+'LÍNEA 5'!AN28+'LÍNEA 5'!AS28</f>
        <v>0</v>
      </c>
      <c r="M129" s="373">
        <f>+'LÍNEA 5'!BI28</f>
        <v>0</v>
      </c>
      <c r="N129" s="373">
        <f>+'LÍNEA 5'!BJ28</f>
        <v>0</v>
      </c>
      <c r="O129" s="532" t="str">
        <f t="shared" si="35"/>
        <v>-</v>
      </c>
      <c r="P129" s="533" t="str">
        <f t="shared" si="44"/>
        <v xml:space="preserve"> -</v>
      </c>
    </row>
    <row r="130" spans="2:16" ht="18" customHeight="1">
      <c r="B130" s="191" t="s">
        <v>1147</v>
      </c>
      <c r="C130" s="724" t="s">
        <v>1148</v>
      </c>
      <c r="D130" s="725"/>
      <c r="E130" s="350">
        <f>+IF(SUM('LÍNEA 5'!Q29:Q35)&gt;0,AVERAGE('LÍNEA 5'!AD29:AD35)," -")</f>
        <v>0</v>
      </c>
      <c r="F130" s="354">
        <f>+IF(SUM('LÍNEA 5'!S29:S35)&gt;0,AVERAGE('LÍNEA 5'!AF29:AF35)," -")</f>
        <v>0</v>
      </c>
      <c r="G130" s="354">
        <f>+IF(SUM('LÍNEA 5'!U29:U35)&gt;0,AVERAGE('LÍNEA 5'!AH29:AH35)," -")</f>
        <v>0</v>
      </c>
      <c r="H130" s="357">
        <f>+IF(SUM('LÍNEA 5'!W29:W35)&gt;0,AVERAGE('LÍNEA 5'!AJ29:AJ35)," -")</f>
        <v>0</v>
      </c>
      <c r="I130" s="362">
        <f>+AVERAGE('LÍNEA 5'!R29:R35)+AVERAGE('LÍNEA 5'!T29:T35)</f>
        <v>0.22285714285714286</v>
      </c>
      <c r="J130" s="424">
        <f>+AVERAGE('LÍNEA 5'!AL29:AL35)</f>
        <v>0</v>
      </c>
      <c r="K130" s="470">
        <f t="shared" si="48"/>
        <v>0</v>
      </c>
      <c r="L130" s="394">
        <f>+SUM('LÍNEA 5'!AN29:AN35)+SUM('LÍNEA 5'!AS29:AS35)</f>
        <v>0</v>
      </c>
      <c r="M130" s="373">
        <f>+SUM('LÍNEA 5'!BI29:BI35)</f>
        <v>0</v>
      </c>
      <c r="N130" s="373">
        <f>+SUM('LÍNEA 5'!BJ29:BJ35)</f>
        <v>0</v>
      </c>
      <c r="O130" s="532" t="str">
        <f t="shared" si="35"/>
        <v>-</v>
      </c>
      <c r="P130" s="533" t="str">
        <f t="shared" si="44"/>
        <v xml:space="preserve"> -</v>
      </c>
    </row>
    <row r="131" spans="2:16" ht="18" customHeight="1">
      <c r="B131" s="191" t="s">
        <v>1149</v>
      </c>
      <c r="C131" s="724" t="s">
        <v>1150</v>
      </c>
      <c r="D131" s="725"/>
      <c r="E131" s="350">
        <f>+IF(SUM('LÍNEA 5'!Q36:Q38)&gt;0,AVERAGE('LÍNEA 5'!AD36:AD38)," -")</f>
        <v>0.97333333333333327</v>
      </c>
      <c r="F131" s="354">
        <f>+IF(SUM('LÍNEA 5'!S36:S38)&gt;0,AVERAGE('LÍNEA 5'!AF36:AF38)," -")</f>
        <v>0.40666666666666668</v>
      </c>
      <c r="G131" s="354">
        <f>+IF(SUM('LÍNEA 5'!U36:U38)&gt;0,AVERAGE('LÍNEA 5'!AH36:AH38)," -")</f>
        <v>0</v>
      </c>
      <c r="H131" s="357">
        <f>+IF(SUM('LÍNEA 5'!W36:W38)&gt;0,AVERAGE('LÍNEA 5'!AJ36:AJ38)," -")</f>
        <v>0</v>
      </c>
      <c r="I131" s="362">
        <f>+AVERAGE('LÍNEA 5'!R36:R38)+AVERAGE('LÍNEA 5'!T36:T38)</f>
        <v>0.5</v>
      </c>
      <c r="J131" s="424">
        <f>+AVERAGE('LÍNEA 5'!AL36:AL38)</f>
        <v>0.34500000000000003</v>
      </c>
      <c r="K131" s="470">
        <f t="shared" si="48"/>
        <v>0.34500000000000003</v>
      </c>
      <c r="L131" s="394">
        <f>+SUM('LÍNEA 5'!AN36:AN38)+SUM('LÍNEA 5'!AS36:AS38)</f>
        <v>4569198.3940000003</v>
      </c>
      <c r="M131" s="373">
        <f>+SUM('LÍNEA 5'!BI36:BI38)</f>
        <v>2458628</v>
      </c>
      <c r="N131" s="373">
        <f>+SUM('LÍNEA 5'!BJ36:BJ38)</f>
        <v>0</v>
      </c>
      <c r="O131" s="532">
        <f t="shared" si="35"/>
        <v>0.53808738163537051</v>
      </c>
      <c r="P131" s="533" t="str">
        <f t="shared" si="44"/>
        <v xml:space="preserve"> -</v>
      </c>
    </row>
    <row r="132" spans="2:16" ht="20" customHeight="1">
      <c r="B132" s="190" t="s">
        <v>1151</v>
      </c>
      <c r="C132" s="747" t="s">
        <v>842</v>
      </c>
      <c r="D132" s="748"/>
      <c r="E132" s="352">
        <f>+AVERAGE(E133:E135)</f>
        <v>1</v>
      </c>
      <c r="F132" s="352">
        <f t="shared" ref="F132:J132" si="59">+AVERAGE(F133:F135)</f>
        <v>0.55254814814814812</v>
      </c>
      <c r="G132" s="352">
        <f t="shared" si="59"/>
        <v>0</v>
      </c>
      <c r="H132" s="353">
        <f t="shared" si="59"/>
        <v>0</v>
      </c>
      <c r="I132" s="360">
        <f>+AVERAGE(I133:I135)</f>
        <v>0.25086507936507935</v>
      </c>
      <c r="J132" s="425">
        <f t="shared" si="59"/>
        <v>0.21578730158730156</v>
      </c>
      <c r="K132" s="471">
        <f t="shared" si="48"/>
        <v>0.21578730158730156</v>
      </c>
      <c r="L132" s="395">
        <f>SUM(L133:L135)</f>
        <v>98800</v>
      </c>
      <c r="M132" s="374">
        <f t="shared" ref="M132:N132" si="60">SUM(M133:M135)</f>
        <v>88200</v>
      </c>
      <c r="N132" s="374">
        <f t="shared" si="60"/>
        <v>0</v>
      </c>
      <c r="O132" s="534">
        <f t="shared" si="35"/>
        <v>0.89271255060728749</v>
      </c>
      <c r="P132" s="535" t="str">
        <f t="shared" si="44"/>
        <v xml:space="preserve"> -</v>
      </c>
    </row>
    <row r="133" spans="2:16" ht="18" customHeight="1">
      <c r="B133" s="191" t="s">
        <v>1152</v>
      </c>
      <c r="C133" s="724" t="s">
        <v>1153</v>
      </c>
      <c r="D133" s="725"/>
      <c r="E133" s="350">
        <f>+IF(SUM('LÍNEA 5'!Q40:Q44)&gt;0,AVERAGE('LÍNEA 5'!AD40:AD44)," -")</f>
        <v>1</v>
      </c>
      <c r="F133" s="354">
        <f>+IF(SUM('LÍNEA 5'!S40:S44)&gt;0,AVERAGE('LÍNEA 5'!AF40:AF44)," -")</f>
        <v>0.65764444444444448</v>
      </c>
      <c r="G133" s="354">
        <f>+IF(SUM('LÍNEA 5'!U40:U44)&gt;0,AVERAGE('LÍNEA 5'!AH40:AH44)," -")</f>
        <v>0</v>
      </c>
      <c r="H133" s="357">
        <f>+IF(SUM('LÍNEA 5'!W40:W44)&gt;0,AVERAGE('LÍNEA 5'!AJ40:AJ44)," -")</f>
        <v>0</v>
      </c>
      <c r="I133" s="362">
        <f>+AVERAGE('LÍNEA 5'!R40:R44)+AVERAGE('LÍNEA 5'!T40:T44)</f>
        <v>0.3686666666666667</v>
      </c>
      <c r="J133" s="424">
        <f>+AVERAGE('LÍNEA 5'!AL40:AL44)</f>
        <v>0.3259333333333333</v>
      </c>
      <c r="K133" s="470">
        <f t="shared" si="48"/>
        <v>0.3259333333333333</v>
      </c>
      <c r="L133" s="394">
        <f>+SUM('LÍNEA 5'!AN40:AN44)+SUM('LÍNEA 5'!AS40:AS44)</f>
        <v>98800</v>
      </c>
      <c r="M133" s="373">
        <f>+SUM('LÍNEA 5'!BI40:BI44)</f>
        <v>88200</v>
      </c>
      <c r="N133" s="373">
        <f>+SUM('LÍNEA 5'!BJ40:BJ44)</f>
        <v>0</v>
      </c>
      <c r="O133" s="532">
        <f t="shared" si="35"/>
        <v>0.89271255060728749</v>
      </c>
      <c r="P133" s="533" t="str">
        <f t="shared" si="44"/>
        <v xml:space="preserve"> -</v>
      </c>
    </row>
    <row r="134" spans="2:16" ht="18" customHeight="1">
      <c r="B134" s="191" t="s">
        <v>1154</v>
      </c>
      <c r="C134" s="724" t="s">
        <v>1155</v>
      </c>
      <c r="D134" s="725"/>
      <c r="E134" s="350">
        <f>+IF(SUM('LÍNEA 5'!Q45:Q51)&gt;0,AVERAGE('LÍNEA 5'!AD45:AD51)," -")</f>
        <v>1</v>
      </c>
      <c r="F134" s="354">
        <f>+IF(SUM('LÍNEA 5'!S45:S51)&gt;0,AVERAGE('LÍNEA 5'!AF45:AF51)," -")</f>
        <v>1</v>
      </c>
      <c r="G134" s="354">
        <f>+IF(SUM('LÍNEA 5'!U45:U51)&gt;0,AVERAGE('LÍNEA 5'!AH45:AH51)," -")</f>
        <v>0</v>
      </c>
      <c r="H134" s="357">
        <f>+IF(SUM('LÍNEA 5'!W45:W51)&gt;0,AVERAGE('LÍNEA 5'!AJ45:AJ51)," -")</f>
        <v>0</v>
      </c>
      <c r="I134" s="362">
        <f>+AVERAGE('LÍNEA 5'!R45:R51)+AVERAGE('LÍNEA 5'!T45:T51)</f>
        <v>7.1428571428571425E-2</v>
      </c>
      <c r="J134" s="424">
        <f>+AVERAGE('LÍNEA 5'!AL45:AL51)</f>
        <v>7.1428571428571425E-2</v>
      </c>
      <c r="K134" s="470">
        <f t="shared" si="48"/>
        <v>7.1428571428571425E-2</v>
      </c>
      <c r="L134" s="394">
        <f>+SUM('LÍNEA 5'!AN45:AN51)+SUM('LÍNEA 5'!AS45:AS51)</f>
        <v>0</v>
      </c>
      <c r="M134" s="373">
        <f>+SUM('LÍNEA 5'!BI45:BI51)</f>
        <v>0</v>
      </c>
      <c r="N134" s="373">
        <f>+SUM('LÍNEA 5'!BJ45:BJ51)</f>
        <v>0</v>
      </c>
      <c r="O134" s="532" t="str">
        <f t="shared" si="35"/>
        <v>-</v>
      </c>
      <c r="P134" s="533" t="str">
        <f t="shared" si="44"/>
        <v xml:space="preserve"> -</v>
      </c>
    </row>
    <row r="135" spans="2:16" ht="18" customHeight="1" thickBot="1">
      <c r="B135" s="191" t="s">
        <v>1156</v>
      </c>
      <c r="C135" s="751" t="s">
        <v>1157</v>
      </c>
      <c r="D135" s="752"/>
      <c r="E135" s="359">
        <f>+IF(SUM('LÍNEA 5'!Q52:Q53)&gt;0,AVERAGE('LÍNEA 5'!AD52:AD53)," -")</f>
        <v>1</v>
      </c>
      <c r="F135" s="359">
        <f>+IF(SUM('LÍNEA 5'!S52:S53)&gt;0,AVERAGE('LÍNEA 5'!AF52:AF53)," -")</f>
        <v>0</v>
      </c>
      <c r="G135" s="359">
        <f>+IF(SUM('LÍNEA 5'!U52:U53)&gt;0,AVERAGE('LÍNEA 5'!AH52:AH53)," -")</f>
        <v>0</v>
      </c>
      <c r="H135" s="358">
        <f>+IF(SUM('LÍNEA 5'!W52:W53)&gt;0,AVERAGE('LÍNEA 5'!AJ52:AJ53)," -")</f>
        <v>0</v>
      </c>
      <c r="I135" s="363">
        <f>+AVERAGE('LÍNEA 5'!R52:R53)+AVERAGE('LÍNEA 5'!T52:T53)</f>
        <v>0.3125</v>
      </c>
      <c r="J135" s="426">
        <f>+AVERAGE('LÍNEA 5'!AL52:AL53)</f>
        <v>0.25</v>
      </c>
      <c r="K135" s="472">
        <f t="shared" si="48"/>
        <v>0.25</v>
      </c>
      <c r="L135" s="396">
        <f>+SUM('LÍNEA 5'!AN52:AN53)+SUM('LÍNEA 5'!AS52:AS53)</f>
        <v>0</v>
      </c>
      <c r="M135" s="375">
        <f>+SUM('LÍNEA 5'!BI52:BI53)</f>
        <v>0</v>
      </c>
      <c r="N135" s="375">
        <f>+SUM('LÍNEA 5'!BJ52:BJ53)</f>
        <v>0</v>
      </c>
      <c r="O135" s="536" t="str">
        <f t="shared" si="35"/>
        <v>-</v>
      </c>
      <c r="P135" s="537" t="str">
        <f t="shared" si="44"/>
        <v xml:space="preserve"> -</v>
      </c>
    </row>
    <row r="136" spans="2:16" ht="22" customHeight="1" thickBot="1">
      <c r="B136" s="189">
        <v>6</v>
      </c>
      <c r="C136" s="759" t="s">
        <v>20</v>
      </c>
      <c r="D136" s="760"/>
      <c r="E136" s="413">
        <f>+AVERAGE(E137,E143,E146)</f>
        <v>0.77619047619047621</v>
      </c>
      <c r="F136" s="413">
        <f t="shared" ref="F136:H136" si="61">+AVERAGE(F137,F143,F146)</f>
        <v>0.16355441137566137</v>
      </c>
      <c r="G136" s="413">
        <f t="shared" si="61"/>
        <v>0</v>
      </c>
      <c r="H136" s="413">
        <f t="shared" si="61"/>
        <v>0</v>
      </c>
      <c r="I136" s="414">
        <f>+AVERAGE(I137,I143,I146)</f>
        <v>0.40678516534433012</v>
      </c>
      <c r="J136" s="432">
        <f>+AVERAGE(J137,J143,J146)</f>
        <v>0.13692340449824822</v>
      </c>
      <c r="K136" s="556">
        <f t="shared" ref="K136:K148" si="62">+J136</f>
        <v>0.13692340449824822</v>
      </c>
      <c r="L136" s="415">
        <f>+L137+L143+L146</f>
        <v>106541216</v>
      </c>
      <c r="M136" s="416">
        <f t="shared" ref="M136:N136" si="63">+M137+M143+M146</f>
        <v>38420590</v>
      </c>
      <c r="N136" s="416">
        <f t="shared" si="63"/>
        <v>541661</v>
      </c>
      <c r="O136" s="546">
        <f t="shared" si="35"/>
        <v>0.36061715308374181</v>
      </c>
      <c r="P136" s="547">
        <f t="shared" si="44"/>
        <v>1.4098195785124591E-2</v>
      </c>
    </row>
    <row r="137" spans="2:16" ht="20" customHeight="1">
      <c r="B137" s="190" t="s">
        <v>1158</v>
      </c>
      <c r="C137" s="745" t="s">
        <v>886</v>
      </c>
      <c r="D137" s="746"/>
      <c r="E137" s="364">
        <f>+AVERAGE(E138:E142)</f>
        <v>0.88571428571428579</v>
      </c>
      <c r="F137" s="364">
        <f t="shared" ref="F137:J137" si="64">+AVERAGE(F138:F142)</f>
        <v>0.20980698412698412</v>
      </c>
      <c r="G137" s="364">
        <f t="shared" si="64"/>
        <v>0</v>
      </c>
      <c r="H137" s="365">
        <f t="shared" si="64"/>
        <v>0</v>
      </c>
      <c r="I137" s="418">
        <f>+AVERAGE(I138:I142)</f>
        <v>0.39249324324324325</v>
      </c>
      <c r="J137" s="428">
        <f t="shared" si="64"/>
        <v>0.23788895109395108</v>
      </c>
      <c r="K137" s="473">
        <f t="shared" si="62"/>
        <v>0.23788895109395108</v>
      </c>
      <c r="L137" s="398">
        <f>SUM(L138:L142)</f>
        <v>18871129</v>
      </c>
      <c r="M137" s="377">
        <f t="shared" ref="M137:N137" si="65">SUM(M138:M142)</f>
        <v>7710698</v>
      </c>
      <c r="N137" s="377">
        <f t="shared" si="65"/>
        <v>541661</v>
      </c>
      <c r="O137" s="530">
        <f t="shared" si="35"/>
        <v>0.40859759900957698</v>
      </c>
      <c r="P137" s="531">
        <f t="shared" si="44"/>
        <v>7.0247985331548454E-2</v>
      </c>
    </row>
    <row r="138" spans="2:16" ht="18" customHeight="1">
      <c r="B138" s="191" t="s">
        <v>1159</v>
      </c>
      <c r="C138" s="724" t="s">
        <v>1160</v>
      </c>
      <c r="D138" s="725"/>
      <c r="E138" s="350">
        <f>+IF(SUM('LÍNEA 6'!Q11:Q18)&gt;0,AVERAGE('LÍNEA 6'!AD11:AD18)," -")</f>
        <v>1</v>
      </c>
      <c r="F138" s="354">
        <f>+IF(SUM('LÍNEA 6'!S11:S18)&gt;0,AVERAGE('LÍNEA 6'!AF11:AF18)," -")</f>
        <v>0.35</v>
      </c>
      <c r="G138" s="354">
        <f>+IF(SUM('LÍNEA 6'!U11:U18)&gt;0,AVERAGE('LÍNEA 6'!AH11:AH18)," -")</f>
        <v>0</v>
      </c>
      <c r="H138" s="357">
        <f>+IF(SUM('LÍNEA 6'!W11:W18)&gt;0,AVERAGE('LÍNEA 6'!AJ11:AJ18)," -")</f>
        <v>0</v>
      </c>
      <c r="I138" s="362">
        <f>+AVERAGE('LÍNEA 6'!R11:R18)+AVERAGE('LÍNEA 6'!T11:T18)</f>
        <v>0.49125000000000002</v>
      </c>
      <c r="J138" s="424">
        <f>+AVERAGE('LÍNEA 6'!AL11:AL18)</f>
        <v>0.33583333333333332</v>
      </c>
      <c r="K138" s="470">
        <f t="shared" si="62"/>
        <v>0.33583333333333332</v>
      </c>
      <c r="L138" s="394">
        <f>+SUM('LÍNEA 6'!AN11:AN18)+SUM('LÍNEA 6'!AS11:AS18)</f>
        <v>588844</v>
      </c>
      <c r="M138" s="373">
        <f>+SUM('LÍNEA 6'!BI11:BI18)</f>
        <v>488844</v>
      </c>
      <c r="N138" s="373">
        <f>+SUM('LÍNEA 6'!BJ11:BJ18)</f>
        <v>0</v>
      </c>
      <c r="O138" s="532">
        <f t="shared" si="35"/>
        <v>0.83017573415030121</v>
      </c>
      <c r="P138" s="533" t="str">
        <f t="shared" si="44"/>
        <v xml:space="preserve"> -</v>
      </c>
    </row>
    <row r="139" spans="2:16" ht="18" customHeight="1">
      <c r="B139" s="191" t="s">
        <v>1161</v>
      </c>
      <c r="C139" s="724" t="s">
        <v>1162</v>
      </c>
      <c r="D139" s="725"/>
      <c r="E139" s="350">
        <f>+IF(SUM('LÍNEA 6'!Q19:Q24)&gt;0,AVERAGE('LÍNEA 6'!AD19:AD24)," -")</f>
        <v>0.75</v>
      </c>
      <c r="F139" s="354">
        <f>+IF(SUM('LÍNEA 6'!S19:S24)&gt;0,AVERAGE('LÍNEA 6'!AF19:AF24)," -")</f>
        <v>0.25</v>
      </c>
      <c r="G139" s="354">
        <f>+IF(SUM('LÍNEA 6'!U19:U24)&gt;0,AVERAGE('LÍNEA 6'!AH19:AH24)," -")</f>
        <v>0</v>
      </c>
      <c r="H139" s="357">
        <f>+IF(SUM('LÍNEA 6'!W19:W24)&gt;0,AVERAGE('LÍNEA 6'!AJ19:AJ24)," -")</f>
        <v>0</v>
      </c>
      <c r="I139" s="362">
        <f>+AVERAGE('LÍNEA 6'!R19:R24)+AVERAGE('LÍNEA 6'!T19:T24)</f>
        <v>0.23000000000000004</v>
      </c>
      <c r="J139" s="424">
        <f>+AVERAGE('LÍNEA 6'!AL19:AL24)</f>
        <v>9.9999999999999992E-2</v>
      </c>
      <c r="K139" s="470">
        <f t="shared" si="62"/>
        <v>9.9999999999999992E-2</v>
      </c>
      <c r="L139" s="394">
        <f>+SUM('LÍNEA 6'!AN19:AN24)+SUM('LÍNEA 6'!AS19:AS24)</f>
        <v>3560824</v>
      </c>
      <c r="M139" s="373">
        <f>+SUM('LÍNEA 6'!BI19:BI24)</f>
        <v>106825</v>
      </c>
      <c r="N139" s="373">
        <f>+SUM('LÍNEA 6'!BJ19:BJ24)</f>
        <v>0</v>
      </c>
      <c r="O139" s="532">
        <f t="shared" ref="O139:O148" si="66">IF(L139=0,"-",+M139/L139)</f>
        <v>3.0000078633484834E-2</v>
      </c>
      <c r="P139" s="533" t="str">
        <f t="shared" si="44"/>
        <v xml:space="preserve"> -</v>
      </c>
    </row>
    <row r="140" spans="2:16" ht="18" customHeight="1">
      <c r="B140" s="191" t="s">
        <v>1163</v>
      </c>
      <c r="C140" s="724" t="s">
        <v>1164</v>
      </c>
      <c r="D140" s="725"/>
      <c r="E140" s="350">
        <f>+IF(SUM('LÍNEA 6'!Q25:Q40)&gt;0,AVERAGE('LÍNEA 6'!AD25:AD40)," -")</f>
        <v>0.97857142857142854</v>
      </c>
      <c r="F140" s="354">
        <f>+IF(SUM('LÍNEA 6'!S25:S40)&gt;0,AVERAGE('LÍNEA 6'!AF25:AF40)," -")</f>
        <v>0.44903492063492068</v>
      </c>
      <c r="G140" s="354">
        <f>+IF(SUM('LÍNEA 6'!U25:U40)&gt;0,AVERAGE('LÍNEA 6'!AH25:AH40)," -")</f>
        <v>0</v>
      </c>
      <c r="H140" s="357">
        <f>+IF(SUM('LÍNEA 6'!W25:W40)&gt;0,AVERAGE('LÍNEA 6'!AJ25:AJ40)," -")</f>
        <v>0</v>
      </c>
      <c r="I140" s="362">
        <f>+AVERAGE('LÍNEA 6'!R25:R40)+AVERAGE('LÍNEA 6'!T25:T40)</f>
        <v>0.46621621621621623</v>
      </c>
      <c r="J140" s="424">
        <f>+AVERAGE('LÍNEA 6'!AL25:AL40)</f>
        <v>0.4312614221364221</v>
      </c>
      <c r="K140" s="470">
        <f t="shared" si="62"/>
        <v>0.4312614221364221</v>
      </c>
      <c r="L140" s="394">
        <f>+SUM('LÍNEA 6'!AN25:AN40)+SUM('LÍNEA 6'!AS25:AS40)</f>
        <v>10485604</v>
      </c>
      <c r="M140" s="373">
        <f>+SUM('LÍNEA 6'!BI25:BI40)</f>
        <v>5048505</v>
      </c>
      <c r="N140" s="373">
        <f>+SUM('LÍNEA 6'!BJ25:BJ40)</f>
        <v>541661</v>
      </c>
      <c r="O140" s="532">
        <f t="shared" si="66"/>
        <v>0.48147011845955656</v>
      </c>
      <c r="P140" s="533">
        <f t="shared" si="44"/>
        <v>0.10729136645402947</v>
      </c>
    </row>
    <row r="141" spans="2:16" ht="18" customHeight="1">
      <c r="B141" s="191" t="s">
        <v>1165</v>
      </c>
      <c r="C141" s="724" t="s">
        <v>1166</v>
      </c>
      <c r="D141" s="725"/>
      <c r="E141" s="350">
        <f>+IF(SUM('LÍNEA 6'!Q41:Q47)&gt;0,AVERAGE('LÍNEA 6'!AD41:AD47)," -")</f>
        <v>0.7</v>
      </c>
      <c r="F141" s="354">
        <f>+IF(SUM('LÍNEA 6'!S41:S47)&gt;0,AVERAGE('LÍNEA 6'!AF41:AF47)," -")</f>
        <v>0</v>
      </c>
      <c r="G141" s="354">
        <f>+IF(SUM('LÍNEA 6'!U41:U47)&gt;0,AVERAGE('LÍNEA 6'!AH41:AH47)," -")</f>
        <v>0</v>
      </c>
      <c r="H141" s="357">
        <f>+IF(SUM('LÍNEA 6'!W41:W47)&gt;0,AVERAGE('LÍNEA 6'!AJ41:AJ47)," -")</f>
        <v>0</v>
      </c>
      <c r="I141" s="362">
        <f>+AVERAGE('LÍNEA 6'!R41:R47)+AVERAGE('LÍNEA 6'!T41:T47)</f>
        <v>0.47499999999999998</v>
      </c>
      <c r="J141" s="424">
        <f>+AVERAGE('LÍNEA 6'!AL41:AL47)</f>
        <v>0.19735</v>
      </c>
      <c r="K141" s="470">
        <f t="shared" si="62"/>
        <v>0.19735</v>
      </c>
      <c r="L141" s="394">
        <f>+SUM('LÍNEA 6'!AN41:AN47)+SUM('LÍNEA 6'!AS41:AS47)</f>
        <v>3697857</v>
      </c>
      <c r="M141" s="373">
        <f>+SUM('LÍNEA 6'!BI41:BI47)</f>
        <v>2066524</v>
      </c>
      <c r="N141" s="373">
        <f>+SUM('LÍNEA 6'!BJ41:BJ47)</f>
        <v>0</v>
      </c>
      <c r="O141" s="532">
        <f t="shared" si="66"/>
        <v>0.55884367621571085</v>
      </c>
      <c r="P141" s="533" t="str">
        <f t="shared" si="44"/>
        <v xml:space="preserve"> -</v>
      </c>
    </row>
    <row r="142" spans="2:16" ht="18" customHeight="1">
      <c r="B142" s="191" t="s">
        <v>1167</v>
      </c>
      <c r="C142" s="724" t="s">
        <v>1168</v>
      </c>
      <c r="D142" s="725"/>
      <c r="E142" s="350">
        <f>+IF(SUM('LÍNEA 6'!Q48:Q49)&gt;0,AVERAGE('LÍNEA 6'!AD48:AD49)," -")</f>
        <v>1</v>
      </c>
      <c r="F142" s="354">
        <f>+IF(SUM('LÍNEA 6'!S48:S49)&gt;0,AVERAGE('LÍNEA 6'!AF48:AF49)," -")</f>
        <v>0</v>
      </c>
      <c r="G142" s="354">
        <f>+IF(SUM('LÍNEA 6'!U48:U49)&gt;0,AVERAGE('LÍNEA 6'!AH48:AH49)," -")</f>
        <v>0</v>
      </c>
      <c r="H142" s="357">
        <f>+IF(SUM('LÍNEA 6'!W48:W49)&gt;0,AVERAGE('LÍNEA 6'!AJ48:AJ49)," -")</f>
        <v>0</v>
      </c>
      <c r="I142" s="362">
        <f>+AVERAGE('LÍNEA 6'!R48:R49)+AVERAGE('LÍNEA 6'!T48:T49)</f>
        <v>0.3</v>
      </c>
      <c r="J142" s="424">
        <f>+AVERAGE('LÍNEA 6'!AL48:AL49)</f>
        <v>0.125</v>
      </c>
      <c r="K142" s="470">
        <f t="shared" si="62"/>
        <v>0.125</v>
      </c>
      <c r="L142" s="394">
        <f>+SUM('LÍNEA 6'!AN48:AN49)+SUM('LÍNEA 6'!AS48:AS49)</f>
        <v>538000</v>
      </c>
      <c r="M142" s="373">
        <f>+SUM('LÍNEA 6'!BI48:BI49)</f>
        <v>0</v>
      </c>
      <c r="N142" s="373">
        <f>+SUM('LÍNEA 6'!BJ48:BJ49)</f>
        <v>0</v>
      </c>
      <c r="O142" s="532">
        <f t="shared" si="66"/>
        <v>0</v>
      </c>
      <c r="P142" s="533" t="str">
        <f t="shared" si="44"/>
        <v xml:space="preserve"> -</v>
      </c>
    </row>
    <row r="143" spans="2:16" ht="20" customHeight="1">
      <c r="B143" s="190" t="s">
        <v>1169</v>
      </c>
      <c r="C143" s="747" t="s">
        <v>909</v>
      </c>
      <c r="D143" s="748"/>
      <c r="E143" s="352">
        <f>+AVERAGE(E144:E145)</f>
        <v>0.66666666666666663</v>
      </c>
      <c r="F143" s="352">
        <f t="shared" ref="F143:J143" si="67">+AVERAGE(F144:F145)</f>
        <v>0.22965625000000001</v>
      </c>
      <c r="G143" s="352">
        <f t="shared" si="67"/>
        <v>0</v>
      </c>
      <c r="H143" s="353">
        <f t="shared" si="67"/>
        <v>0</v>
      </c>
      <c r="I143" s="360">
        <f>+AVERAGE(I144:I145)</f>
        <v>0.3164336813611755</v>
      </c>
      <c r="J143" s="425">
        <f t="shared" si="67"/>
        <v>0.14745269097222222</v>
      </c>
      <c r="K143" s="471">
        <f t="shared" si="62"/>
        <v>0.14745269097222222</v>
      </c>
      <c r="L143" s="395">
        <f>SUM(L144:L145)</f>
        <v>87670087</v>
      </c>
      <c r="M143" s="374">
        <f t="shared" ref="M143:N143" si="68">SUM(M144:M145)</f>
        <v>30709892</v>
      </c>
      <c r="N143" s="374">
        <f t="shared" si="68"/>
        <v>0</v>
      </c>
      <c r="O143" s="534">
        <f t="shared" si="66"/>
        <v>0.35028928396067405</v>
      </c>
      <c r="P143" s="535" t="str">
        <f t="shared" si="44"/>
        <v xml:space="preserve"> -</v>
      </c>
    </row>
    <row r="144" spans="2:16" ht="18" customHeight="1">
      <c r="B144" s="191" t="s">
        <v>1170</v>
      </c>
      <c r="C144" s="724" t="s">
        <v>1171</v>
      </c>
      <c r="D144" s="725"/>
      <c r="E144" s="350">
        <f>+IF(SUM('LÍNEA 6'!Q51:Q60)&gt;0,AVERAGE('LÍNEA 6'!AD51:AD60)," -")</f>
        <v>1</v>
      </c>
      <c r="F144" s="354">
        <f>+IF(SUM('LÍNEA 6'!S51:S60)&gt;0,AVERAGE('LÍNEA 6'!AF51:AF60)," -")</f>
        <v>0</v>
      </c>
      <c r="G144" s="354">
        <f>+IF(SUM('LÍNEA 6'!U51:U60)&gt;0,AVERAGE('LÍNEA 6'!AH51:AH60)," -")</f>
        <v>0</v>
      </c>
      <c r="H144" s="357">
        <f>+IF(SUM('LÍNEA 6'!W51:W60)&gt;0,AVERAGE('LÍNEA 6'!AJ51:AJ60)," -")</f>
        <v>0</v>
      </c>
      <c r="I144" s="362">
        <f>+AVERAGE('LÍNEA 6'!R51:R60)+AVERAGE('LÍNEA 6'!T51:T60)</f>
        <v>7.8700696055684444E-2</v>
      </c>
      <c r="J144" s="424">
        <f>+AVERAGE('LÍNEA 6'!AL51:AL60)</f>
        <v>4.4999999999999998E-2</v>
      </c>
      <c r="K144" s="470">
        <f t="shared" si="62"/>
        <v>4.4999999999999998E-2</v>
      </c>
      <c r="L144" s="394">
        <f>+SUM('LÍNEA 6'!AN51:AN60)+SUM('LÍNEA 6'!AS51:AS60)</f>
        <v>2859062</v>
      </c>
      <c r="M144" s="373">
        <f>+SUM('LÍNEA 6'!BI51:BI60)</f>
        <v>1971562</v>
      </c>
      <c r="N144" s="373">
        <f>+SUM('LÍNEA 6'!BJ51:BJ60)</f>
        <v>0</v>
      </c>
      <c r="O144" s="532">
        <f t="shared" si="66"/>
        <v>0.68958350675851032</v>
      </c>
      <c r="P144" s="533" t="str">
        <f t="shared" si="44"/>
        <v xml:space="preserve"> -</v>
      </c>
    </row>
    <row r="145" spans="2:16" ht="18" customHeight="1">
      <c r="B145" s="191" t="s">
        <v>1172</v>
      </c>
      <c r="C145" s="724" t="s">
        <v>1173</v>
      </c>
      <c r="D145" s="725"/>
      <c r="E145" s="350">
        <f>+IF(SUM('LÍNEA 6'!Q61:Q68)&gt;0,AVERAGE('LÍNEA 6'!AD61:AD68)," -")</f>
        <v>0.33333333333333331</v>
      </c>
      <c r="F145" s="354">
        <f>+IF(SUM('LÍNEA 6'!S61:S68)&gt;0,AVERAGE('LÍNEA 6'!AF61:AF68)," -")</f>
        <v>0.45931250000000001</v>
      </c>
      <c r="G145" s="354">
        <f>+IF(SUM('LÍNEA 6'!U61:U68)&gt;0,AVERAGE('LÍNEA 6'!AH61:AH68)," -")</f>
        <v>0</v>
      </c>
      <c r="H145" s="357">
        <f>+IF(SUM('LÍNEA 6'!W61:W68)&gt;0,AVERAGE('LÍNEA 6'!AJ61:AJ68)," -")</f>
        <v>0</v>
      </c>
      <c r="I145" s="362">
        <f>+AVERAGE('LÍNEA 6'!R61:R68)+AVERAGE('LÍNEA 6'!T61:T68)</f>
        <v>0.55416666666666659</v>
      </c>
      <c r="J145" s="424">
        <f>+AVERAGE('LÍNEA 6'!AL61:AL68)</f>
        <v>0.24990538194444445</v>
      </c>
      <c r="K145" s="470">
        <f t="shared" si="62"/>
        <v>0.24990538194444445</v>
      </c>
      <c r="L145" s="394">
        <f>+SUM('LÍNEA 6'!AN61:AN68)+SUM('LÍNEA 6'!AS61:AS68)</f>
        <v>84811025</v>
      </c>
      <c r="M145" s="373">
        <f>+SUM('LÍNEA 6'!BI61:BI68)</f>
        <v>28738330</v>
      </c>
      <c r="N145" s="373">
        <f>+SUM('LÍNEA 6'!BJ61:BJ68)</f>
        <v>0</v>
      </c>
      <c r="O145" s="532">
        <f t="shared" si="66"/>
        <v>0.3388513462724923</v>
      </c>
      <c r="P145" s="533" t="str">
        <f t="shared" si="44"/>
        <v xml:space="preserve"> -</v>
      </c>
    </row>
    <row r="146" spans="2:16" ht="20" customHeight="1">
      <c r="B146" s="190" t="s">
        <v>1174</v>
      </c>
      <c r="C146" s="747" t="s">
        <v>926</v>
      </c>
      <c r="D146" s="748"/>
      <c r="E146" s="352" t="str">
        <f>+E147</f>
        <v xml:space="preserve"> -</v>
      </c>
      <c r="F146" s="352">
        <f t="shared" ref="F146:J146" si="69">+F147</f>
        <v>5.1200000000000002E-2</v>
      </c>
      <c r="G146" s="352">
        <f t="shared" si="69"/>
        <v>0</v>
      </c>
      <c r="H146" s="353">
        <f t="shared" si="69"/>
        <v>0</v>
      </c>
      <c r="I146" s="360">
        <f>+I147</f>
        <v>0.51142857142857145</v>
      </c>
      <c r="J146" s="425">
        <f t="shared" si="69"/>
        <v>2.5428571428571429E-2</v>
      </c>
      <c r="K146" s="471">
        <f t="shared" si="62"/>
        <v>2.5428571428571429E-2</v>
      </c>
      <c r="L146" s="395">
        <f>+L147</f>
        <v>0</v>
      </c>
      <c r="M146" s="374">
        <f t="shared" ref="M146:N146" si="70">+M147</f>
        <v>0</v>
      </c>
      <c r="N146" s="374">
        <f t="shared" si="70"/>
        <v>0</v>
      </c>
      <c r="O146" s="534" t="str">
        <f t="shared" si="66"/>
        <v>-</v>
      </c>
      <c r="P146" s="535" t="str">
        <f t="shared" si="44"/>
        <v xml:space="preserve"> -</v>
      </c>
    </row>
    <row r="147" spans="2:16" ht="18" customHeight="1" thickBot="1">
      <c r="B147" s="191" t="s">
        <v>1175</v>
      </c>
      <c r="C147" s="751" t="s">
        <v>1176</v>
      </c>
      <c r="D147" s="752"/>
      <c r="E147" s="359" t="str">
        <f>+IF(SUM('LÍNEA 6'!Q70:Q76)&gt;0,AVERAGE('LÍNEA 6'!AD70:AD76)," -")</f>
        <v xml:space="preserve"> -</v>
      </c>
      <c r="F147" s="359">
        <f>+IF(SUM('LÍNEA 6'!S70:S76)&gt;0,AVERAGE('LÍNEA 6'!AF70:AF76)," -")</f>
        <v>5.1200000000000002E-2</v>
      </c>
      <c r="G147" s="359">
        <f>+IF(SUM('LÍNEA 6'!U70:U76)&gt;0,AVERAGE('LÍNEA 6'!AH70:AH76)," -")</f>
        <v>0</v>
      </c>
      <c r="H147" s="358">
        <f>+IF(SUM('LÍNEA 6'!W70:W76)&gt;0,AVERAGE('LÍNEA 6'!AJ70:AJ76)," -")</f>
        <v>0</v>
      </c>
      <c r="I147" s="363">
        <f>+AVERAGE('LÍNEA 6'!R70:R76)+AVERAGE('LÍNEA 6'!T70:T76)</f>
        <v>0.51142857142857145</v>
      </c>
      <c r="J147" s="426">
        <f>+AVERAGE('LÍNEA 6'!AL70:AL76)</f>
        <v>2.5428571428571429E-2</v>
      </c>
      <c r="K147" s="472">
        <f t="shared" si="62"/>
        <v>2.5428571428571429E-2</v>
      </c>
      <c r="L147" s="396">
        <f>+SUM('LÍNEA 6'!AN70:AN76)+SUM('LÍNEA 6'!AS70:AS76)</f>
        <v>0</v>
      </c>
      <c r="M147" s="375">
        <f>+SUM('LÍNEA 6'!BI70:BI76)</f>
        <v>0</v>
      </c>
      <c r="N147" s="375">
        <f>+SUM('LÍNEA 6'!BJ70:BJ76)</f>
        <v>0</v>
      </c>
      <c r="O147" s="536" t="str">
        <f t="shared" si="66"/>
        <v>-</v>
      </c>
      <c r="P147" s="537" t="str">
        <f t="shared" si="44"/>
        <v xml:space="preserve"> -</v>
      </c>
    </row>
    <row r="148" spans="2:16" ht="24" customHeight="1" thickBot="1">
      <c r="C148" s="757" t="s">
        <v>1177</v>
      </c>
      <c r="D148" s="758"/>
      <c r="E148" s="420">
        <f>+AVERAGE(E8,E38,E65,E80,E121,E136)</f>
        <v>0.83443432959311226</v>
      </c>
      <c r="F148" s="420">
        <f t="shared" ref="F148:H148" si="71">+AVERAGE(F8,F38,F65,F80,F121,F136)</f>
        <v>0.22570074428988096</v>
      </c>
      <c r="G148" s="420">
        <f t="shared" si="71"/>
        <v>0</v>
      </c>
      <c r="H148" s="420">
        <f t="shared" si="71"/>
        <v>0</v>
      </c>
      <c r="I148" s="421">
        <f>+AVERAGE(I8,I38,I65,I80,I121,I136)</f>
        <v>0.4054253216108285</v>
      </c>
      <c r="J148" s="421">
        <f>+AVERAGE(J8,J38,J65,J80,J121,J136)</f>
        <v>0.19259229336657055</v>
      </c>
      <c r="K148" s="557">
        <f t="shared" si="62"/>
        <v>0.19259229336657055</v>
      </c>
      <c r="L148" s="479">
        <f>+SUM(L8,L38,L65,L80,L121,L136)</f>
        <v>1251829301.032367</v>
      </c>
      <c r="M148" s="480">
        <f t="shared" ref="M148:N148" si="72">+SUM(M8,M38,M65,M80,M121,M136)</f>
        <v>589419794.34899998</v>
      </c>
      <c r="N148" s="480">
        <f t="shared" si="72"/>
        <v>10000430</v>
      </c>
      <c r="O148" s="481">
        <f t="shared" si="66"/>
        <v>0.47084677907995387</v>
      </c>
      <c r="P148" s="482">
        <f t="shared" si="44"/>
        <v>1.6966566267163176E-2</v>
      </c>
    </row>
    <row r="150" spans="2:16" ht="17">
      <c r="C150" s="548" t="s">
        <v>1951</v>
      </c>
      <c r="D150" s="549"/>
      <c r="E150" s="550"/>
      <c r="F150" s="550"/>
      <c r="I150" s="550" t="s">
        <v>1945</v>
      </c>
    </row>
    <row r="153" spans="2:16" ht="16" thickBot="1"/>
    <row r="154" spans="2:16" ht="20" customHeight="1" thickBot="1">
      <c r="D154" s="765" t="s">
        <v>1217</v>
      </c>
      <c r="E154" s="766"/>
      <c r="F154" s="766"/>
      <c r="G154" s="766"/>
      <c r="H154" s="766"/>
      <c r="I154" s="766"/>
      <c r="J154" s="766"/>
      <c r="K154" s="767"/>
    </row>
    <row r="155" spans="2:16" ht="16" thickBot="1"/>
    <row r="156" spans="2:16" ht="32" customHeight="1" thickBot="1">
      <c r="E156" s="448">
        <v>2016</v>
      </c>
      <c r="F156" s="449">
        <v>2017</v>
      </c>
      <c r="G156" s="449">
        <v>2018</v>
      </c>
      <c r="H156" s="449">
        <v>2019</v>
      </c>
      <c r="I156" s="449" t="s">
        <v>1948</v>
      </c>
      <c r="J156" s="763" t="s">
        <v>1949</v>
      </c>
      <c r="K156" s="764"/>
    </row>
    <row r="157" spans="2:16" ht="18" customHeight="1">
      <c r="D157" s="443" t="s">
        <v>1202</v>
      </c>
      <c r="E157" s="446">
        <v>1</v>
      </c>
      <c r="F157" s="447">
        <v>0.3414117647058823</v>
      </c>
      <c r="G157" s="447">
        <v>0</v>
      </c>
      <c r="H157" s="447">
        <v>0</v>
      </c>
      <c r="I157" s="447">
        <f>+AVERAGE(E157:F157)</f>
        <v>0.67070588235294115</v>
      </c>
      <c r="J157" s="466">
        <f>+'LÍNEA 1'!AC187</f>
        <v>0.19634074074074076</v>
      </c>
      <c r="K157" s="474">
        <f>+J157</f>
        <v>0.19634074074074076</v>
      </c>
    </row>
    <row r="158" spans="2:16" ht="18" customHeight="1">
      <c r="D158" s="444" t="s">
        <v>96</v>
      </c>
      <c r="E158" s="440" t="s">
        <v>1219</v>
      </c>
      <c r="F158" s="433">
        <v>0</v>
      </c>
      <c r="G158" s="433">
        <v>0</v>
      </c>
      <c r="H158" s="433">
        <v>0</v>
      </c>
      <c r="I158" s="433">
        <f>+AVERAGE(E158:F158)</f>
        <v>0</v>
      </c>
      <c r="J158" s="467">
        <f>+AVERAGE('LÍNEA 1'!AL57:AL60,'LÍNEA 1'!AL177:AL181,'LÍNEA 6'!AL17)</f>
        <v>2.5000000000000001E-2</v>
      </c>
      <c r="K158" s="475">
        <f>+J158</f>
        <v>2.5000000000000001E-2</v>
      </c>
    </row>
    <row r="159" spans="2:16" ht="18" customHeight="1">
      <c r="D159" s="444" t="s">
        <v>155</v>
      </c>
      <c r="E159" s="440">
        <v>1</v>
      </c>
      <c r="F159" s="433">
        <v>0.33333333333333331</v>
      </c>
      <c r="G159" s="433">
        <v>0</v>
      </c>
      <c r="H159" s="433">
        <v>0</v>
      </c>
      <c r="I159" s="433">
        <f t="shared" ref="I159:I180" si="73">+AVERAGE(E159:F159)</f>
        <v>0.66666666666666663</v>
      </c>
      <c r="J159" s="467">
        <f>+AVERAGE('LÍNEA 1'!AL97,'LÍNEA 3'!AL32:AL33)</f>
        <v>0.19444444444444442</v>
      </c>
      <c r="K159" s="475">
        <f t="shared" ref="K159:K180" si="74">+J159</f>
        <v>0.19444444444444442</v>
      </c>
    </row>
    <row r="160" spans="2:16" ht="18" customHeight="1">
      <c r="D160" s="444" t="s">
        <v>1203</v>
      </c>
      <c r="E160" s="440">
        <v>1</v>
      </c>
      <c r="F160" s="433">
        <v>0.89473684210526316</v>
      </c>
      <c r="G160" s="433">
        <v>0</v>
      </c>
      <c r="H160" s="433">
        <v>0</v>
      </c>
      <c r="I160" s="433">
        <f t="shared" si="73"/>
        <v>0.94736842105263164</v>
      </c>
      <c r="J160" s="467">
        <f>+'LÍNEA 1'!AC190</f>
        <v>0.47368421052631576</v>
      </c>
      <c r="K160" s="475">
        <f t="shared" si="74"/>
        <v>0.47368421052631576</v>
      </c>
    </row>
    <row r="161" spans="4:11" ht="18" customHeight="1">
      <c r="D161" s="444" t="s">
        <v>1204</v>
      </c>
      <c r="E161" s="440">
        <v>1</v>
      </c>
      <c r="F161" s="433">
        <v>0.5</v>
      </c>
      <c r="G161" s="433">
        <v>0</v>
      </c>
      <c r="H161" s="433">
        <v>0</v>
      </c>
      <c r="I161" s="433">
        <f t="shared" si="73"/>
        <v>0.75</v>
      </c>
      <c r="J161" s="467">
        <f>+'LÍNEA 1'!AC191</f>
        <v>0.4375</v>
      </c>
      <c r="K161" s="475">
        <f t="shared" si="74"/>
        <v>0.4375</v>
      </c>
    </row>
    <row r="162" spans="4:11" ht="18" customHeight="1">
      <c r="D162" s="444" t="s">
        <v>156</v>
      </c>
      <c r="E162" s="440">
        <v>0.96250000000000002</v>
      </c>
      <c r="F162" s="433">
        <v>0.375</v>
      </c>
      <c r="G162" s="433">
        <v>0</v>
      </c>
      <c r="H162" s="433">
        <v>0</v>
      </c>
      <c r="I162" s="433">
        <f t="shared" si="73"/>
        <v>0.66874999999999996</v>
      </c>
      <c r="J162" s="467">
        <f>+AVERAGE('LÍNEA 1'!AL118:AL119,'LÍNEA 4'!AL169:AL171)</f>
        <v>0.38425400000000004</v>
      </c>
      <c r="K162" s="475">
        <f t="shared" si="74"/>
        <v>0.38425400000000004</v>
      </c>
    </row>
    <row r="163" spans="4:11" ht="18" customHeight="1">
      <c r="D163" s="444" t="s">
        <v>1205</v>
      </c>
      <c r="E163" s="440">
        <v>0.72985046813651477</v>
      </c>
      <c r="F163" s="433">
        <v>0.17544124293785307</v>
      </c>
      <c r="G163" s="433">
        <v>0</v>
      </c>
      <c r="H163" s="433">
        <v>0</v>
      </c>
      <c r="I163" s="433">
        <f t="shared" si="73"/>
        <v>0.45264585553718395</v>
      </c>
      <c r="J163" s="467">
        <f>+AVERAGE('LÍNEA 1'!AL12,'LÍNEA 1'!AL18,'LÍNEA 1'!AL25:AL29,'LÍNEA 1'!AL35:AL43,'LÍNEA 1'!AL96,'LÍNEA 2'!AL11:AL28,'LÍNEA 2'!AL31:AL32,'LÍNEA 2'!AL34:AL42,'LÍNEA 2'!AL55,'LÍNEA 2'!AL62:AL63,'LÍNEA 2'!AL68:AL77,'LÍNEA 2'!AL82:AL89,'LÍNEA 2'!AL91:AL93,'LÍNEA 2'!AL106:AL125,'LÍNEA 2'!AL129:AL135,'LÍNEA 2'!AL138:AL149,'LÍNEA 2'!AL161,'LÍNEA 3'!AL60:AL67)</f>
        <v>0.23846815430332377</v>
      </c>
      <c r="K163" s="475">
        <f t="shared" si="74"/>
        <v>0.23846815430332377</v>
      </c>
    </row>
    <row r="164" spans="4:11" ht="18" customHeight="1">
      <c r="D164" s="444" t="s">
        <v>1206</v>
      </c>
      <c r="E164" s="440">
        <v>0.78017304706615587</v>
      </c>
      <c r="F164" s="433">
        <v>0.34656747769152135</v>
      </c>
      <c r="G164" s="433">
        <v>0</v>
      </c>
      <c r="H164" s="433">
        <v>0</v>
      </c>
      <c r="I164" s="433">
        <f t="shared" si="73"/>
        <v>0.56337026237883858</v>
      </c>
      <c r="J164" s="467">
        <f>+AVERAGE('LÍNEA 1'!AL13,'LÍNEA 2'!AL98,'LÍNEA 2'!AL150,'LÍNEA 4'!AL11:AL62)</f>
        <v>0.23729384385951688</v>
      </c>
      <c r="K164" s="475">
        <f t="shared" si="74"/>
        <v>0.23729384385951688</v>
      </c>
    </row>
    <row r="165" spans="4:11" ht="18" customHeight="1">
      <c r="D165" s="444" t="s">
        <v>756</v>
      </c>
      <c r="E165" s="440">
        <v>0.93277777777777771</v>
      </c>
      <c r="F165" s="433">
        <v>0.50120569800569803</v>
      </c>
      <c r="G165" s="433" t="e">
        <v>#DIV/0!</v>
      </c>
      <c r="H165" s="433" t="e">
        <v>#DIV/0!</v>
      </c>
      <c r="I165" s="433">
        <f t="shared" si="73"/>
        <v>0.71699173789173787</v>
      </c>
      <c r="J165" s="467">
        <f>+'LÍNEA 3'!AC78</f>
        <v>0.33884810096720924</v>
      </c>
      <c r="K165" s="475">
        <f t="shared" si="74"/>
        <v>0.33884810096720924</v>
      </c>
    </row>
    <row r="166" spans="4:11" ht="18" customHeight="1">
      <c r="D166" s="444" t="s">
        <v>1207</v>
      </c>
      <c r="E166" s="440">
        <v>0.8666666666666667</v>
      </c>
      <c r="F166" s="433">
        <v>0.39696969696969692</v>
      </c>
      <c r="G166" s="433">
        <v>0</v>
      </c>
      <c r="H166" s="433">
        <v>0</v>
      </c>
      <c r="I166" s="433">
        <f t="shared" si="73"/>
        <v>0.63181818181818183</v>
      </c>
      <c r="J166" s="467">
        <f>+'LÍNEA 1'!AC195</f>
        <v>0.37202380952380948</v>
      </c>
      <c r="K166" s="475">
        <f t="shared" si="74"/>
        <v>0.37202380952380948</v>
      </c>
    </row>
    <row r="167" spans="4:11" ht="18" customHeight="1">
      <c r="D167" s="444" t="s">
        <v>95</v>
      </c>
      <c r="E167" s="440">
        <v>0.76388888888888884</v>
      </c>
      <c r="F167" s="433">
        <v>0.25</v>
      </c>
      <c r="G167" s="433">
        <v>0</v>
      </c>
      <c r="H167" s="433">
        <v>0</v>
      </c>
      <c r="I167" s="433">
        <f t="shared" si="73"/>
        <v>0.50694444444444442</v>
      </c>
      <c r="J167" s="467">
        <f>+AVERAGE('LÍNEA 1'!AL56,'LÍNEA 1'!AL110:AL112,'LÍNEA 4'!AL121:AL163,'LÍNEA 4'!AL188:AL189)</f>
        <v>0.27806343316547399</v>
      </c>
      <c r="K167" s="475">
        <f t="shared" si="74"/>
        <v>0.27806343316547399</v>
      </c>
    </row>
    <row r="168" spans="4:11" ht="18" customHeight="1">
      <c r="D168" s="444" t="s">
        <v>213</v>
      </c>
      <c r="E168" s="440">
        <v>0.92285714285714282</v>
      </c>
      <c r="F168" s="433">
        <v>0.22550264550264548</v>
      </c>
      <c r="G168" s="433">
        <v>0</v>
      </c>
      <c r="H168" s="433">
        <v>0</v>
      </c>
      <c r="I168" s="433">
        <f t="shared" si="73"/>
        <v>0.57417989417989412</v>
      </c>
      <c r="J168" s="467">
        <f>+AVERAGE('LÍNEA 1'!AL170,'LÍNEA 2'!AL58,'LÍNEA 2'!AL61,'LÍNEA 4'!AL39,'LÍNEA 4'!AL164:AL166,'LÍNEA 5'!AL11:AL23,'LÍNEA 5'!AL25:AL35,'LÍNEA 5'!AL38,'LÍNEA 5'!AL40:AL53)</f>
        <v>0.12038883145312167</v>
      </c>
      <c r="K168" s="475">
        <f t="shared" si="74"/>
        <v>0.12038883145312167</v>
      </c>
    </row>
    <row r="169" spans="4:11" ht="18" customHeight="1">
      <c r="D169" s="444" t="s">
        <v>365</v>
      </c>
      <c r="E169" s="440">
        <v>0.95419999999999994</v>
      </c>
      <c r="F169" s="433">
        <v>0.24684887839433289</v>
      </c>
      <c r="G169" s="433">
        <v>0</v>
      </c>
      <c r="H169" s="433">
        <v>0</v>
      </c>
      <c r="I169" s="433">
        <f t="shared" si="73"/>
        <v>0.60052443919716647</v>
      </c>
      <c r="J169" s="467">
        <f>+AVERAGE('LÍNEA 2'!AL30,'LÍNEA 2'!AL57,'LÍNEA 2'!AL66,'LÍNEA 2'!AL99:AL104,'LÍNEA 4'!AL105:AL114,'LÍNEA 4'!AL117:AL119)</f>
        <v>0.31751197390600894</v>
      </c>
      <c r="K169" s="475">
        <f t="shared" si="74"/>
        <v>0.31751197390600894</v>
      </c>
    </row>
    <row r="170" spans="4:11" ht="18" customHeight="1">
      <c r="D170" s="444" t="s">
        <v>1208</v>
      </c>
      <c r="E170" s="440">
        <v>0.75263157894736843</v>
      </c>
      <c r="F170" s="433">
        <v>0.19975462962962964</v>
      </c>
      <c r="G170" s="433">
        <v>0</v>
      </c>
      <c r="H170" s="433">
        <v>0</v>
      </c>
      <c r="I170" s="433">
        <f t="shared" si="73"/>
        <v>0.47619310428849904</v>
      </c>
      <c r="J170" s="467">
        <f>+AVERAGE('LÍNEA 1'!AL19,'LÍNEA 1'!AL45,'LÍNEA 1'!AL120,'LÍNEA 1'!AL145,'LÍNEA 1'!AL167,'LÍNEA 2'!AL127,'LÍNEA 3'!AL16:AL17,'LÍNEA 3'!AL31,'LÍNEA 4'!AL74:AL75,'LÍNEA 4'!AL115:AL116,'LÍNEA 4'!AL167,'LÍNEA 4'!AL172:AL183,'LÍNEA 6'!AL18,'LÍNEA 6'!AL23:AL24,'LÍNEA 6'!AL40:AL49,'LÍNEA 6'!AL51:AL68)</f>
        <v>0.11107765594541912</v>
      </c>
      <c r="K170" s="475">
        <f t="shared" si="74"/>
        <v>0.11107765594541912</v>
      </c>
    </row>
    <row r="171" spans="4:11" ht="18" customHeight="1">
      <c r="D171" s="444" t="s">
        <v>1209</v>
      </c>
      <c r="E171" s="440">
        <v>0.79148837209302325</v>
      </c>
      <c r="F171" s="433">
        <v>0.24153424657534245</v>
      </c>
      <c r="G171" s="433">
        <v>0</v>
      </c>
      <c r="H171" s="433">
        <v>0</v>
      </c>
      <c r="I171" s="433">
        <f t="shared" si="73"/>
        <v>0.51651130933418288</v>
      </c>
      <c r="J171" s="467">
        <f>+AVERAGE('LÍNEA 1'!AL11,'LÍNEA 1'!AL32,'LÍNEA 1'!AL121:AL129,'LÍNEA 2'!AL43:AL54,'LÍNEA 2'!AL59:AL60,'LÍNEA 2'!AL64:AL65,'LÍNEA 2'!AL90,'LÍNEA 2'!AL94:AL97,'LÍNEA 2'!AL105,'LÍNEA 2'!AL136:AL137,'LÍNEA 3'!AL23:AL30,'LÍNEA 3'!AL35:AL37,'LÍNEA 4'!AL184:AL186,'LÍNEA 4'!AL191:AL220)</f>
        <v>0.17553355671382478</v>
      </c>
      <c r="K171" s="475">
        <f t="shared" si="74"/>
        <v>0.17553355671382478</v>
      </c>
    </row>
    <row r="172" spans="4:11" ht="18" customHeight="1">
      <c r="D172" s="444" t="s">
        <v>404</v>
      </c>
      <c r="E172" s="440">
        <v>1</v>
      </c>
      <c r="F172" s="433">
        <v>0.39185348810348808</v>
      </c>
      <c r="G172" s="433">
        <v>0</v>
      </c>
      <c r="H172" s="433">
        <v>0</v>
      </c>
      <c r="I172" s="433">
        <f t="shared" si="73"/>
        <v>0.69592674405174404</v>
      </c>
      <c r="J172" s="467">
        <f>+'LÍNEA 2'!AC177</f>
        <v>0.39854411764705883</v>
      </c>
      <c r="K172" s="475">
        <f t="shared" si="74"/>
        <v>0.39854411764705883</v>
      </c>
    </row>
    <row r="173" spans="4:11" ht="18" customHeight="1">
      <c r="D173" s="444" t="s">
        <v>540</v>
      </c>
      <c r="E173" s="440">
        <v>1</v>
      </c>
      <c r="F173" s="433">
        <v>0.25</v>
      </c>
      <c r="G173" s="433">
        <v>0</v>
      </c>
      <c r="H173" s="433">
        <v>0</v>
      </c>
      <c r="I173" s="433">
        <f t="shared" si="73"/>
        <v>0.625</v>
      </c>
      <c r="J173" s="467">
        <f>+'LÍNEA 4'!AC233</f>
        <v>0.35</v>
      </c>
      <c r="K173" s="475">
        <f t="shared" si="74"/>
        <v>0.35</v>
      </c>
    </row>
    <row r="174" spans="4:11" ht="18" customHeight="1">
      <c r="D174" s="444" t="s">
        <v>1210</v>
      </c>
      <c r="E174" s="440">
        <v>0.84499999999999997</v>
      </c>
      <c r="F174" s="433">
        <v>0.68499999999999994</v>
      </c>
      <c r="G174" s="433">
        <v>0</v>
      </c>
      <c r="H174" s="433">
        <v>0</v>
      </c>
      <c r="I174" s="433">
        <f t="shared" si="73"/>
        <v>0.7649999999999999</v>
      </c>
      <c r="J174" s="467">
        <f>+'LÍNEA 1'!AC200</f>
        <v>0.47878787878787876</v>
      </c>
      <c r="K174" s="475">
        <f t="shared" si="74"/>
        <v>0.47878787878787876</v>
      </c>
    </row>
    <row r="175" spans="4:11" ht="18" customHeight="1">
      <c r="D175" s="444" t="s">
        <v>1211</v>
      </c>
      <c r="E175" s="440">
        <v>0.85</v>
      </c>
      <c r="F175" s="433">
        <v>0.6</v>
      </c>
      <c r="G175" s="433">
        <v>0</v>
      </c>
      <c r="H175" s="433">
        <v>0</v>
      </c>
      <c r="I175" s="433">
        <f t="shared" si="73"/>
        <v>0.72499999999999998</v>
      </c>
      <c r="J175" s="467">
        <f>+AVERAGE('LÍNEA 1'!AL169,'LÍNEA 6'!AL11:AL16)</f>
        <v>0.43380952380952387</v>
      </c>
      <c r="K175" s="475">
        <f t="shared" si="74"/>
        <v>0.43380952380952387</v>
      </c>
    </row>
    <row r="176" spans="4:11" ht="18" customHeight="1">
      <c r="D176" s="444" t="s">
        <v>1212</v>
      </c>
      <c r="E176" s="440">
        <v>0.90999999999999992</v>
      </c>
      <c r="F176" s="433">
        <v>0.21777777777777774</v>
      </c>
      <c r="G176" s="433">
        <v>0</v>
      </c>
      <c r="H176" s="433">
        <v>0</v>
      </c>
      <c r="I176" s="433">
        <f t="shared" si="73"/>
        <v>0.56388888888888888</v>
      </c>
      <c r="J176" s="467">
        <f>+AVERAGE('LÍNEA 1'!AL17,'LÍNEA 1'!AL44,'LÍNEA 1'!AL71,'LÍNEA 1'!AL95,'LÍNEA 1'!AL100:AL108,'LÍNEA 1'!AL152:AL166,'LÍNEA 1'!AL171:AL176,'LÍNEA 2'!AL157,'LÍNEA 3'!AL14:AL15,'LÍNEA 3'!AL19:AL22,'LÍNEA 4'!AL187,'LÍNEA 5'!AL36:AL37)</f>
        <v>0.15276515151515152</v>
      </c>
      <c r="K176" s="475">
        <f t="shared" si="74"/>
        <v>0.15276515151515152</v>
      </c>
    </row>
    <row r="177" spans="4:11" ht="18" customHeight="1">
      <c r="D177" s="444" t="s">
        <v>1213</v>
      </c>
      <c r="E177" s="440">
        <v>1</v>
      </c>
      <c r="F177" s="433">
        <v>1</v>
      </c>
      <c r="G177" s="433">
        <v>0</v>
      </c>
      <c r="H177" s="433">
        <v>0</v>
      </c>
      <c r="I177" s="433">
        <f t="shared" si="73"/>
        <v>1</v>
      </c>
      <c r="J177" s="467">
        <f>+'LÍNEA 1'!AC203</f>
        <v>0.5714285714285714</v>
      </c>
      <c r="K177" s="475">
        <f t="shared" si="74"/>
        <v>0.5714285714285714</v>
      </c>
    </row>
    <row r="178" spans="4:11" ht="18" customHeight="1">
      <c r="D178" s="444" t="s">
        <v>1214</v>
      </c>
      <c r="E178" s="440">
        <v>0.76906710410223522</v>
      </c>
      <c r="F178" s="433">
        <v>0.15229762085001408</v>
      </c>
      <c r="G178" s="433">
        <v>0</v>
      </c>
      <c r="H178" s="433">
        <v>0</v>
      </c>
      <c r="I178" s="433">
        <f t="shared" si="73"/>
        <v>0.46068236247612465</v>
      </c>
      <c r="J178" s="467">
        <f>+AVERAGE('LÍNEA 1'!AL109,'LÍNEA 2'!AL29,'LÍNEA 2'!AL33,'LÍNEA 2'!AL56,'LÍNEA 2'!AL78:AL81,'LÍNEA 2'!AL126,'LÍNEA 3'!AL11:AL13,'LÍNEA 3'!AL34,'LÍNEA 3'!AL39:AL44,'LÍNEA 3'!AL54:AL58,'LÍNEA 4'!AL64:AL73,'LÍNEA 4'!AL76:AL98)</f>
        <v>0.21419095029346319</v>
      </c>
      <c r="K178" s="475">
        <f t="shared" si="74"/>
        <v>0.21419095029346319</v>
      </c>
    </row>
    <row r="179" spans="4:11" ht="18" customHeight="1">
      <c r="D179" s="444" t="s">
        <v>1215</v>
      </c>
      <c r="E179" s="440">
        <v>0.99848484848484853</v>
      </c>
      <c r="F179" s="433">
        <v>0.56938801843317977</v>
      </c>
      <c r="G179" s="433">
        <v>0</v>
      </c>
      <c r="H179" s="433">
        <v>0</v>
      </c>
      <c r="I179" s="433">
        <f t="shared" si="73"/>
        <v>0.7839364334590142</v>
      </c>
      <c r="J179" s="467">
        <f>+('LÍNEA 1'!AC205+'LÍNEA 3'!AC83+'LÍNEA 6'!AC85)/3</f>
        <v>0.15456345514950165</v>
      </c>
      <c r="K179" s="475">
        <f t="shared" si="74"/>
        <v>0.15456345514950165</v>
      </c>
    </row>
    <row r="180" spans="4:11" ht="18" customHeight="1">
      <c r="D180" s="444" t="s">
        <v>1216</v>
      </c>
      <c r="E180" s="440">
        <v>0.95555555555555549</v>
      </c>
      <c r="F180" s="433">
        <v>0.45976441102756888</v>
      </c>
      <c r="G180" s="433">
        <v>0</v>
      </c>
      <c r="H180" s="433">
        <v>0</v>
      </c>
      <c r="I180" s="433">
        <f t="shared" si="73"/>
        <v>0.70765998329156221</v>
      </c>
      <c r="J180" s="467">
        <f>+AVERAGE('LÍNEA 1'!AL99,'LÍNEA 1'!AL168,'LÍNEA 6'!AL19:AL22,'LÍNEA 6'!AL25:AL39)</f>
        <v>0.39286584543727393</v>
      </c>
      <c r="K180" s="475">
        <f t="shared" si="74"/>
        <v>0.39286584543727393</v>
      </c>
    </row>
    <row r="181" spans="4:11" ht="18" customHeight="1" thickBot="1">
      <c r="D181" s="445" t="s">
        <v>94</v>
      </c>
      <c r="E181" s="441">
        <v>1</v>
      </c>
      <c r="F181" s="436">
        <v>1</v>
      </c>
      <c r="G181" s="436">
        <v>0</v>
      </c>
      <c r="H181" s="436">
        <v>0</v>
      </c>
      <c r="I181" s="436">
        <f>+AVERAGE(E181:F181)</f>
        <v>1</v>
      </c>
      <c r="J181" s="468">
        <f>+'LÍNEA 1'!AC207</f>
        <v>0.5</v>
      </c>
      <c r="K181" s="476">
        <f>+J181</f>
        <v>0.5</v>
      </c>
    </row>
  </sheetData>
  <sheetProtection password="DAEB" sheet="1" objects="1" scenarios="1"/>
  <mergeCells count="151">
    <mergeCell ref="J156:K156"/>
    <mergeCell ref="D154:K154"/>
    <mergeCell ref="C96:D96"/>
    <mergeCell ref="C95:D95"/>
    <mergeCell ref="C94:D94"/>
    <mergeCell ref="C93:D93"/>
    <mergeCell ref="C7:D7"/>
    <mergeCell ref="C101:D101"/>
    <mergeCell ref="C100:D100"/>
    <mergeCell ref="C99:D99"/>
    <mergeCell ref="C98:D98"/>
    <mergeCell ref="C97:D97"/>
    <mergeCell ref="C106:D106"/>
    <mergeCell ref="C105:D105"/>
    <mergeCell ref="C104:D104"/>
    <mergeCell ref="C103:D103"/>
    <mergeCell ref="C102:D102"/>
    <mergeCell ref="C111:D111"/>
    <mergeCell ref="C110:D110"/>
    <mergeCell ref="C109:D109"/>
    <mergeCell ref="C108:D108"/>
    <mergeCell ref="C107:D107"/>
    <mergeCell ref="C116:D116"/>
    <mergeCell ref="C115:D115"/>
    <mergeCell ref="C121:D121"/>
    <mergeCell ref="C120:D120"/>
    <mergeCell ref="C119:D119"/>
    <mergeCell ref="C118:D118"/>
    <mergeCell ref="C117:D117"/>
    <mergeCell ref="C126:D126"/>
    <mergeCell ref="C125:D125"/>
    <mergeCell ref="C124:D124"/>
    <mergeCell ref="C123:D123"/>
    <mergeCell ref="C122:D122"/>
    <mergeCell ref="C139:D139"/>
    <mergeCell ref="C138:D138"/>
    <mergeCell ref="C137:D137"/>
    <mergeCell ref="C59:D59"/>
    <mergeCell ref="C58:D58"/>
    <mergeCell ref="C57:D57"/>
    <mergeCell ref="C56:D56"/>
    <mergeCell ref="C55:D55"/>
    <mergeCell ref="C64:D64"/>
    <mergeCell ref="C63:D63"/>
    <mergeCell ref="C62:D62"/>
    <mergeCell ref="C131:D131"/>
    <mergeCell ref="C130:D130"/>
    <mergeCell ref="C129:D129"/>
    <mergeCell ref="C128:D128"/>
    <mergeCell ref="C127:D127"/>
    <mergeCell ref="C136:D136"/>
    <mergeCell ref="C135:D135"/>
    <mergeCell ref="C134:D134"/>
    <mergeCell ref="C133:D133"/>
    <mergeCell ref="C132:D132"/>
    <mergeCell ref="C114:D114"/>
    <mergeCell ref="C113:D113"/>
    <mergeCell ref="C112:D112"/>
    <mergeCell ref="C148:D148"/>
    <mergeCell ref="C147:D147"/>
    <mergeCell ref="C146:D146"/>
    <mergeCell ref="C145:D145"/>
    <mergeCell ref="C144:D144"/>
    <mergeCell ref="C143:D143"/>
    <mergeCell ref="C142:D142"/>
    <mergeCell ref="C141:D141"/>
    <mergeCell ref="C140:D140"/>
    <mergeCell ref="C18:D18"/>
    <mergeCell ref="C50:D50"/>
    <mergeCell ref="C49:D49"/>
    <mergeCell ref="C92:D92"/>
    <mergeCell ref="C91:D91"/>
    <mergeCell ref="C90:D90"/>
    <mergeCell ref="C89:D89"/>
    <mergeCell ref="C88:D88"/>
    <mergeCell ref="C87:D87"/>
    <mergeCell ref="C86:D86"/>
    <mergeCell ref="C85:D85"/>
    <mergeCell ref="C84:D84"/>
    <mergeCell ref="C83:D83"/>
    <mergeCell ref="C82:D82"/>
    <mergeCell ref="C81:D81"/>
    <mergeCell ref="C80:D80"/>
    <mergeCell ref="C23:D23"/>
    <mergeCell ref="C22:D22"/>
    <mergeCell ref="C21:D21"/>
    <mergeCell ref="C61:D61"/>
    <mergeCell ref="C60:D60"/>
    <mergeCell ref="C69:D69"/>
    <mergeCell ref="C68:D68"/>
    <mergeCell ref="C67:D67"/>
    <mergeCell ref="C54:D54"/>
    <mergeCell ref="C53:D53"/>
    <mergeCell ref="C52:D52"/>
    <mergeCell ref="C51:D51"/>
    <mergeCell ref="C48:D48"/>
    <mergeCell ref="C47:D47"/>
    <mergeCell ref="C46:D46"/>
    <mergeCell ref="C45:D45"/>
    <mergeCell ref="C44:D44"/>
    <mergeCell ref="C79:D79"/>
    <mergeCell ref="C78:D78"/>
    <mergeCell ref="C77:D77"/>
    <mergeCell ref="C76:D76"/>
    <mergeCell ref="C75:D75"/>
    <mergeCell ref="C66:D66"/>
    <mergeCell ref="C65:D65"/>
    <mergeCell ref="C74:D74"/>
    <mergeCell ref="C73:D73"/>
    <mergeCell ref="C72:D72"/>
    <mergeCell ref="C71:D71"/>
    <mergeCell ref="C70:D70"/>
    <mergeCell ref="C43:D43"/>
    <mergeCell ref="C42:D42"/>
    <mergeCell ref="C41:D41"/>
    <mergeCell ref="C40:D40"/>
    <mergeCell ref="C39:D39"/>
    <mergeCell ref="C20:D20"/>
    <mergeCell ref="C19:D19"/>
    <mergeCell ref="C28:D28"/>
    <mergeCell ref="C27:D27"/>
    <mergeCell ref="C26:D26"/>
    <mergeCell ref="C25:D25"/>
    <mergeCell ref="C24:D24"/>
    <mergeCell ref="C33:D33"/>
    <mergeCell ref="C32:D32"/>
    <mergeCell ref="C38:D38"/>
    <mergeCell ref="C37:D37"/>
    <mergeCell ref="C36:D36"/>
    <mergeCell ref="C35:D35"/>
    <mergeCell ref="C34:D34"/>
    <mergeCell ref="C31:D31"/>
    <mergeCell ref="C30:D30"/>
    <mergeCell ref="C29:D29"/>
    <mergeCell ref="C8:D8"/>
    <mergeCell ref="C17:D17"/>
    <mergeCell ref="C16:D16"/>
    <mergeCell ref="C15:D15"/>
    <mergeCell ref="C14:D14"/>
    <mergeCell ref="C13:D13"/>
    <mergeCell ref="J7:K7"/>
    <mergeCell ref="C3:P3"/>
    <mergeCell ref="E5:H6"/>
    <mergeCell ref="I5:I6"/>
    <mergeCell ref="J5:K6"/>
    <mergeCell ref="L5:P5"/>
    <mergeCell ref="L6:P6"/>
    <mergeCell ref="C12:D12"/>
    <mergeCell ref="C11:D11"/>
    <mergeCell ref="C10:D10"/>
    <mergeCell ref="C9:D9"/>
  </mergeCells>
  <conditionalFormatting sqref="K1:K1048576">
    <cfRule type="iconSet" priority="1">
      <iconSet iconSet="4Arrows" showValue="0">
        <cfvo type="percent" val="0"/>
        <cfvo type="num" val="0.14000000000000001"/>
        <cfvo type="num" val="0.16"/>
        <cfvo type="num" val="0.18"/>
      </iconSet>
    </cfRule>
  </conditionalFormatting>
  <pageMargins left="0.75" right="0.75" top="1" bottom="1" header="0.5" footer="0.5"/>
  <pageSetup paperSize="9" orientation="portrait" horizontalDpi="4294967293" verticalDpi="429496729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3" x14ac:dyDescent="0"/>
  <cols>
    <col min="1" max="1" width="6.28515625" customWidth="1"/>
  </cols>
  <sheetData/>
  <sheetProtection password="DAEB" sheet="1" objects="1" scenarios="1"/>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LÍNEA 1</vt:lpstr>
      <vt:lpstr>LÍNEA 2</vt:lpstr>
      <vt:lpstr>LÍNEA 3</vt:lpstr>
      <vt:lpstr>LÍNEA 4</vt:lpstr>
      <vt:lpstr>LÍNEA 5</vt:lpstr>
      <vt:lpstr>LÍNEA 6</vt:lpstr>
      <vt:lpstr>RESUMEN</vt:lpstr>
      <vt:lpstr>Gráficos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2008-12-18T22:33:11Z</cp:lastPrinted>
  <dcterms:created xsi:type="dcterms:W3CDTF">2008-07-21T15:14:59Z</dcterms:created>
  <dcterms:modified xsi:type="dcterms:W3CDTF">2017-04-19T20:21:18Z</dcterms:modified>
</cp:coreProperties>
</file>